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135" activeTab="0"/>
  </bookViews>
  <sheets>
    <sheet name="Cosecha" sheetId="1" r:id="rId1"/>
    <sheet name="Cortes term" sheetId="2" r:id="rId2"/>
    <sheet name="ESRI_MAPINFO_SHEET" sheetId="3" state="veryHidden" r:id="rId3"/>
  </sheets>
  <definedNames>
    <definedName name="_xlfn.IFERROR" hidden="1">#NAME?</definedName>
    <definedName name="_xlfn.NUMBERVALUE" hidden="1">#NAME?</definedName>
    <definedName name="_xlnm.Print_Area" localSheetId="1">'Cortes term'!$A$1:$P$69</definedName>
    <definedName name="_xlnm.Print_Area" localSheetId="0">'Cosecha'!$A$1:$O$71</definedName>
  </definedNames>
  <calcPr fullCalcOnLoad="1"/>
</workbook>
</file>

<file path=xl/comments1.xml><?xml version="1.0" encoding="utf-8"?>
<comments xmlns="http://schemas.openxmlformats.org/spreadsheetml/2006/main">
  <authors>
    <author>Comit? Nal. Des. Sust. Ca?a Az?car.</author>
  </authors>
  <commentList>
    <comment ref="F15" authorId="0">
      <text>
        <r>
          <rPr>
            <sz val="8"/>
            <rFont val="Soberana Sans"/>
            <family val="3"/>
          </rPr>
          <t>Reportar el volumen de caña utilizada para semilla desde el inicio de siembras a partir de la primera semana de julio</t>
        </r>
      </text>
    </comment>
  </commentList>
</comments>
</file>

<file path=xl/sharedStrings.xml><?xml version="1.0" encoding="utf-8"?>
<sst xmlns="http://schemas.openxmlformats.org/spreadsheetml/2006/main" count="432" uniqueCount="339">
  <si>
    <t>ID</t>
  </si>
  <si>
    <t>0001</t>
  </si>
  <si>
    <t>0003</t>
  </si>
  <si>
    <t>0004</t>
  </si>
  <si>
    <t>0007</t>
  </si>
  <si>
    <t>0036</t>
  </si>
  <si>
    <t>0009</t>
  </si>
  <si>
    <t>0012</t>
  </si>
  <si>
    <t>0013</t>
  </si>
  <si>
    <t>0015</t>
  </si>
  <si>
    <t>0016</t>
  </si>
  <si>
    <t>0018</t>
  </si>
  <si>
    <t>0019</t>
  </si>
  <si>
    <t>0022</t>
  </si>
  <si>
    <t>0024</t>
  </si>
  <si>
    <t>0025</t>
  </si>
  <si>
    <t>0027</t>
  </si>
  <si>
    <t>0028</t>
  </si>
  <si>
    <t>0030</t>
  </si>
  <si>
    <t>0031</t>
  </si>
  <si>
    <t>0033</t>
  </si>
  <si>
    <t>0035</t>
  </si>
  <si>
    <t>0037</t>
  </si>
  <si>
    <t>0042</t>
  </si>
  <si>
    <t>0046</t>
  </si>
  <si>
    <t>0048</t>
  </si>
  <si>
    <t>0049</t>
  </si>
  <si>
    <t>0052</t>
  </si>
  <si>
    <t>0055</t>
  </si>
  <si>
    <t>0058</t>
  </si>
  <si>
    <t>0060</t>
  </si>
  <si>
    <t>0096</t>
  </si>
  <si>
    <t>0061</t>
  </si>
  <si>
    <t>0063</t>
  </si>
  <si>
    <t>0064</t>
  </si>
  <si>
    <t>0010</t>
  </si>
  <si>
    <t>0067</t>
  </si>
  <si>
    <t>0069</t>
  </si>
  <si>
    <t>0072</t>
  </si>
  <si>
    <t>0075</t>
  </si>
  <si>
    <t>0076</t>
  </si>
  <si>
    <t>0081</t>
  </si>
  <si>
    <t>0066</t>
  </si>
  <si>
    <t>0082</t>
  </si>
  <si>
    <t>0084</t>
  </si>
  <si>
    <t>0085</t>
  </si>
  <si>
    <t>0006</t>
  </si>
  <si>
    <t>0088</t>
  </si>
  <si>
    <t>0090</t>
  </si>
  <si>
    <t>0040</t>
  </si>
  <si>
    <t>0093</t>
  </si>
  <si>
    <t>0094</t>
  </si>
  <si>
    <t>Tonelaje caña molida vs frescura de la caña:</t>
  </si>
  <si>
    <t>Caña derivada / recibida:</t>
  </si>
  <si>
    <t>Climatología:</t>
  </si>
  <si>
    <t>P 2016/18</t>
  </si>
  <si>
    <t>SR 2017/18</t>
  </si>
  <si>
    <t>Corrida semanal de campo</t>
  </si>
  <si>
    <t>C o n c e p t o s</t>
  </si>
  <si>
    <t>R e a l</t>
  </si>
  <si>
    <t>Semana</t>
  </si>
  <si>
    <t>Acumulado</t>
  </si>
  <si>
    <t>Aarón Sáenz Garza</t>
  </si>
  <si>
    <t>Adolfo López Mateos</t>
  </si>
  <si>
    <t>Alianza Popular</t>
  </si>
  <si>
    <t>Atencingo</t>
  </si>
  <si>
    <t>Azsuremex</t>
  </si>
  <si>
    <t>Bellavista</t>
  </si>
  <si>
    <t>Calipam</t>
  </si>
  <si>
    <t>Central Casasano</t>
  </si>
  <si>
    <t>Central La Providencia</t>
  </si>
  <si>
    <t>Central Motzorongo</t>
  </si>
  <si>
    <t>Central Progreso</t>
  </si>
  <si>
    <t>Constancia</t>
  </si>
  <si>
    <t>El Carmen</t>
  </si>
  <si>
    <t>El Higo</t>
  </si>
  <si>
    <t>El Mante</t>
  </si>
  <si>
    <t>El Modelo</t>
  </si>
  <si>
    <t>El Molino</t>
  </si>
  <si>
    <t>El Refugio</t>
  </si>
  <si>
    <t>Eldorado</t>
  </si>
  <si>
    <t>Emiliano Zapata</t>
  </si>
  <si>
    <t>Huixtla</t>
  </si>
  <si>
    <t>José María Morelos</t>
  </si>
  <si>
    <t>La Gloria</t>
  </si>
  <si>
    <t>La Joya</t>
  </si>
  <si>
    <t>Lázaro Cárdenas</t>
  </si>
  <si>
    <t>Melchor Ocampo</t>
  </si>
  <si>
    <t>Pánuco</t>
  </si>
  <si>
    <t>Pedernales</t>
  </si>
  <si>
    <t>Presidente Benito Juárez</t>
  </si>
  <si>
    <t>Puga</t>
  </si>
  <si>
    <t>Quesería</t>
  </si>
  <si>
    <t>San Cristóbal</t>
  </si>
  <si>
    <t>San Francisco Ameca</t>
  </si>
  <si>
    <t>San Nicolás</t>
  </si>
  <si>
    <t>San Pedro</t>
  </si>
  <si>
    <t>Santa Clara</t>
  </si>
  <si>
    <t>Santa Rosalía</t>
  </si>
  <si>
    <t>Tamazula</t>
  </si>
  <si>
    <t>Tres Valles</t>
  </si>
  <si>
    <t>CIASA (Cuatotolapam)</t>
  </si>
  <si>
    <t>Central El Potrero</t>
  </si>
  <si>
    <t>Mahuixtlán</t>
  </si>
  <si>
    <t>La Margarita</t>
  </si>
  <si>
    <t>Plan de Ayala</t>
  </si>
  <si>
    <t>Plan de San Luis</t>
  </si>
  <si>
    <t>Cía. La Fe (Pujiltic)</t>
  </si>
  <si>
    <t>San José de Abajo</t>
  </si>
  <si>
    <t>San Miguel del Naranjo</t>
  </si>
  <si>
    <t>Central San Miguelito</t>
  </si>
  <si>
    <t>San Rafael de Pucté</t>
  </si>
  <si>
    <t>Tala</t>
  </si>
  <si>
    <t>Nombre del ingenio</t>
  </si>
  <si>
    <t>Semana no.</t>
  </si>
  <si>
    <t>Al</t>
  </si>
  <si>
    <t>ss-aa</t>
  </si>
  <si>
    <t>Comité Nacional para el Desarrollo Sustentable de la Caña de Azúcar</t>
  </si>
  <si>
    <t>Seleccionar nombre del ingenio en celda I4</t>
  </si>
  <si>
    <t xml:space="preserve"> Operación de cosecha zafra 2017/18</t>
  </si>
  <si>
    <t>Ingenio:</t>
  </si>
  <si>
    <t>Balance de caña cosechada y de molienda
(toneladas)</t>
  </si>
  <si>
    <t>Frescura de la caña molida (toneladas)</t>
  </si>
  <si>
    <t>Caña de otros ingenios 
(señalar la procedencia y volumenes de molienda en toneladas)</t>
  </si>
  <si>
    <t>Caña enviada a otros ingenios (señalar el destino y los volumenes en toneladas)</t>
  </si>
  <si>
    <t>Costos directos de cosecha
($)</t>
  </si>
  <si>
    <t>Gastos distribuibles con cargo a la zafra
($)</t>
  </si>
  <si>
    <t>Recursos de cosecha promedio diario</t>
  </si>
  <si>
    <t>Parámetros de relación campo-fábrica</t>
  </si>
  <si>
    <t>Llenarse en formato de horas:minutos</t>
  </si>
  <si>
    <t xml:space="preserve"> Labores básicas, ha</t>
  </si>
  <si>
    <t>Avance de labores planta 2016/18</t>
  </si>
  <si>
    <t>Avance de labores socas y resocas 2017/18</t>
  </si>
  <si>
    <t>Avances de labores planta 2017/19</t>
  </si>
  <si>
    <t>Avance de labores socas y resocas 2018/19</t>
  </si>
  <si>
    <t>Poner valores en el avance de labores de estos ciclos, aunque la zafra ya haya sido terminada</t>
  </si>
  <si>
    <t xml:space="preserve"> Climatología</t>
  </si>
  <si>
    <t xml:space="preserve"> Conceptos</t>
  </si>
  <si>
    <t xml:space="preserve">Caña contratada corte manual </t>
  </si>
  <si>
    <t xml:space="preserve">Caña contratada cosecha mec </t>
  </si>
  <si>
    <t xml:space="preserve">Caña de otros ingenios </t>
  </si>
  <si>
    <t>Caña libre (no contratada)</t>
  </si>
  <si>
    <t>Caña molida total</t>
  </si>
  <si>
    <t>Caña utilizada para semilla</t>
  </si>
  <si>
    <t>Caña enviada a otros ingenios</t>
  </si>
  <si>
    <t>Caña destinada a otros fines</t>
  </si>
  <si>
    <t>Total caña cosechada</t>
  </si>
  <si>
    <t>Total caña cosechada, ha</t>
  </si>
  <si>
    <t>Caña molida no programada</t>
  </si>
  <si>
    <t>Caña cruda</t>
  </si>
  <si>
    <t>De 00:00 a 24:00 horas</t>
  </si>
  <si>
    <t>De 24:01 a 48:00 horas</t>
  </si>
  <si>
    <t>De &gt; de 48:00 horas</t>
  </si>
  <si>
    <t>Promedio ponderado, horas</t>
  </si>
  <si>
    <t>Corte manual</t>
  </si>
  <si>
    <t>Alce manual y mecánico</t>
  </si>
  <si>
    <t>Cosecha mecánica</t>
  </si>
  <si>
    <t>Transporte</t>
  </si>
  <si>
    <t>Administración</t>
  </si>
  <si>
    <t>Suma parcial</t>
  </si>
  <si>
    <t>Toneladas pagadas</t>
  </si>
  <si>
    <t>Caminos generales y parcelarios</t>
  </si>
  <si>
    <t>Contratación y atención cortadores</t>
  </si>
  <si>
    <t>Gastos extraordinarios de cosecha</t>
  </si>
  <si>
    <t>Gastos frentes de cosecha</t>
  </si>
  <si>
    <t>Comité de Prod y Calidad Cañera</t>
  </si>
  <si>
    <t>Despensas y becas</t>
  </si>
  <si>
    <t>Agrupaciones cañeras locales</t>
  </si>
  <si>
    <t>Agrupaciones cañeras nacionales</t>
  </si>
  <si>
    <t>Cortadores</t>
  </si>
  <si>
    <t>Camiones</t>
  </si>
  <si>
    <t>Alzadoras</t>
  </si>
  <si>
    <t>Cosechadoras</t>
  </si>
  <si>
    <t>Carretas y remolques</t>
  </si>
  <si>
    <t>Frentes de cosecha</t>
  </si>
  <si>
    <t>Promedio t/cortador/día</t>
  </si>
  <si>
    <t>Promedio t/cosechadora/día</t>
  </si>
  <si>
    <t>Tiempo de zafra, horas</t>
  </si>
  <si>
    <t>Tiempo perdido campo, horas</t>
  </si>
  <si>
    <t>Tiempo perdido lluvia, horas</t>
  </si>
  <si>
    <t>Sacarosa % caña programa lab campo</t>
  </si>
  <si>
    <t>Sacarosa % caña corrida de fábrica</t>
  </si>
  <si>
    <t>Perdida de cosechamiento, %</t>
  </si>
  <si>
    <t>Fibra % caña laboratorio campo</t>
  </si>
  <si>
    <t>Fibra % caña corrida de fábrica</t>
  </si>
  <si>
    <t>Pureza jugo mezclado, %</t>
  </si>
  <si>
    <t>KARBE caña neta</t>
  </si>
  <si>
    <t>KABE caña neta</t>
  </si>
  <si>
    <t>Muestreo impurezas, % ponderado</t>
  </si>
  <si>
    <t>Impurezas, % aplicado ponderado</t>
  </si>
  <si>
    <t>Siembra total</t>
  </si>
  <si>
    <t>Fertilización</t>
  </si>
  <si>
    <t>Cultivos</t>
  </si>
  <si>
    <t>Limpias (control de malezas)</t>
  </si>
  <si>
    <t>Riegos</t>
  </si>
  <si>
    <t>Sup cortes terminados zafra 2016/17</t>
  </si>
  <si>
    <t>Sup volteo de cepas zafra 2016/17</t>
  </si>
  <si>
    <t>Siembra Total</t>
  </si>
  <si>
    <t>Sup cortes terminados zafra 2017/18</t>
  </si>
  <si>
    <t>Sup volteo de cepas zafra 2017/18</t>
  </si>
  <si>
    <t>En el año</t>
  </si>
  <si>
    <t>Julio 2017-junio 2018</t>
  </si>
  <si>
    <t>27-17</t>
  </si>
  <si>
    <t>28-17</t>
  </si>
  <si>
    <t>29-17</t>
  </si>
  <si>
    <t>30-17</t>
  </si>
  <si>
    <t>31-17</t>
  </si>
  <si>
    <t>32-17</t>
  </si>
  <si>
    <t>33-17</t>
  </si>
  <si>
    <t>34-17</t>
  </si>
  <si>
    <t>35-17</t>
  </si>
  <si>
    <t>36-17</t>
  </si>
  <si>
    <t>37-17</t>
  </si>
  <si>
    <t>38-17</t>
  </si>
  <si>
    <t>39-17</t>
  </si>
  <si>
    <t>40-17</t>
  </si>
  <si>
    <t>41-17</t>
  </si>
  <si>
    <t>42-17</t>
  </si>
  <si>
    <t>43-17</t>
  </si>
  <si>
    <t>44-17</t>
  </si>
  <si>
    <t>45-17</t>
  </si>
  <si>
    <t>46-17</t>
  </si>
  <si>
    <t>47-17</t>
  </si>
  <si>
    <t>48-17</t>
  </si>
  <si>
    <t>49-17</t>
  </si>
  <si>
    <t>50-17</t>
  </si>
  <si>
    <t>51-17</t>
  </si>
  <si>
    <t>52-17</t>
  </si>
  <si>
    <t>01-18</t>
  </si>
  <si>
    <t>02-18</t>
  </si>
  <si>
    <t>03-18</t>
  </si>
  <si>
    <t>04-18</t>
  </si>
  <si>
    <t>05-18</t>
  </si>
  <si>
    <t>06-18</t>
  </si>
  <si>
    <t>07-18</t>
  </si>
  <si>
    <t>08-18</t>
  </si>
  <si>
    <t>09-18</t>
  </si>
  <si>
    <t>10-18</t>
  </si>
  <si>
    <t>11-18</t>
  </si>
  <si>
    <t>12-18</t>
  </si>
  <si>
    <t>13-18</t>
  </si>
  <si>
    <t>14-18</t>
  </si>
  <si>
    <t>15-18</t>
  </si>
  <si>
    <t>16-18</t>
  </si>
  <si>
    <t>17-18</t>
  </si>
  <si>
    <t>18-18</t>
  </si>
  <si>
    <t>19-18</t>
  </si>
  <si>
    <t>20-18</t>
  </si>
  <si>
    <t>21-18</t>
  </si>
  <si>
    <t>22-18</t>
  </si>
  <si>
    <t>23-18</t>
  </si>
  <si>
    <t>24-18</t>
  </si>
  <si>
    <t>25-18</t>
  </si>
  <si>
    <t>26-18</t>
  </si>
  <si>
    <t>dd/mm/aaaa</t>
  </si>
  <si>
    <t>Seleccionar semana en celda O4</t>
  </si>
  <si>
    <t>Verificaciones:</t>
  </si>
  <si>
    <t>Programa y avance de recepción de fertilizantes</t>
  </si>
  <si>
    <t>Programa total</t>
  </si>
  <si>
    <t>Ciclo</t>
  </si>
  <si>
    <t>Hectáreas</t>
  </si>
  <si>
    <t>Fórmula</t>
  </si>
  <si>
    <t>Kg/ha</t>
  </si>
  <si>
    <t>Total ton</t>
  </si>
  <si>
    <t>Toneladas recibidas</t>
  </si>
  <si>
    <t>% avance</t>
  </si>
  <si>
    <t xml:space="preserve"> Planta 2016/18</t>
  </si>
  <si>
    <t xml:space="preserve"> Soca/resoca 2017/18</t>
  </si>
  <si>
    <t xml:space="preserve"> Planta 2017/19</t>
  </si>
  <si>
    <t xml:space="preserve"> Soca/resoca 2018/19</t>
  </si>
  <si>
    <t>Plagas y enfermedades</t>
  </si>
  <si>
    <t>Plagas y enfermedades superficie a la fecha, ha</t>
  </si>
  <si>
    <t>Plagas</t>
  </si>
  <si>
    <t xml:space="preserve"> Rata cañera</t>
  </si>
  <si>
    <t xml:space="preserve"> Mosca pinta</t>
  </si>
  <si>
    <t xml:space="preserve"> Gusano barrenador</t>
  </si>
  <si>
    <t xml:space="preserve"> Gusano cortador</t>
  </si>
  <si>
    <t xml:space="preserve"> Otras</t>
  </si>
  <si>
    <t>P 2017/19</t>
  </si>
  <si>
    <t>SR 2018/19</t>
  </si>
  <si>
    <t>Enfermedades</t>
  </si>
  <si>
    <t xml:space="preserve"> Roya naranja</t>
  </si>
  <si>
    <t xml:space="preserve"> Fusarium</t>
  </si>
  <si>
    <t xml:space="preserve"> Escaldadura</t>
  </si>
  <si>
    <t xml:space="preserve"> Roya café</t>
  </si>
  <si>
    <t>Si se aplican más de dos fórmulas en cada ciclo, especificarlas en la parte inferior de esta hoja</t>
  </si>
  <si>
    <t>Se compara la incidencia de las principales plagas y enfermedades en dos ciclos de cultivo cosechables en la misma zafra</t>
  </si>
  <si>
    <t>Otras: especificar en la parte inferior de esta hoja</t>
  </si>
  <si>
    <t xml:space="preserve"> Cortes terminados de caña contratada zafra 2017/18</t>
  </si>
  <si>
    <t>Conceptos</t>
  </si>
  <si>
    <t>Programa (estimado)</t>
  </si>
  <si>
    <t>Real (cosechado)</t>
  </si>
  <si>
    <t>Superficie (ha)</t>
  </si>
  <si>
    <t>Superficie 
(ha)</t>
  </si>
  <si>
    <t>Total (t)</t>
  </si>
  <si>
    <t>Total 
(t)</t>
  </si>
  <si>
    <t>Cumplimiento 
%</t>
  </si>
  <si>
    <t>Rendimiento (t/ha)</t>
  </si>
  <si>
    <t>Cumplimiento 
(%)</t>
  </si>
  <si>
    <t>Incluye la caña derivada a otros ingenios</t>
  </si>
  <si>
    <t>Caña contratada molida a la fecha</t>
  </si>
  <si>
    <t xml:space="preserve"> Planta</t>
  </si>
  <si>
    <t xml:space="preserve"> Soca</t>
  </si>
  <si>
    <t xml:space="preserve"> Resoca</t>
  </si>
  <si>
    <t xml:space="preserve"> Total</t>
  </si>
  <si>
    <t>Caña utilizada para semilla a la fecha</t>
  </si>
  <si>
    <t>Caña destinada a otros fines a la fecha</t>
  </si>
  <si>
    <t>Resumen de cortes terminados caña contratada</t>
  </si>
  <si>
    <t>t/ha</t>
  </si>
  <si>
    <t>Proyección</t>
  </si>
  <si>
    <t>Proyección de la caña a moler 
(toneladas)</t>
  </si>
  <si>
    <t>Proyección original</t>
  </si>
  <si>
    <t>Índices de proyección</t>
  </si>
  <si>
    <t>Proyección calculada</t>
  </si>
  <si>
    <t>Proyección corregida</t>
  </si>
  <si>
    <t>Diferencias</t>
  </si>
  <si>
    <t>Total cosechable</t>
  </si>
  <si>
    <t>( - ) Semilla</t>
  </si>
  <si>
    <t>( - ) Quedada zafra siguiente</t>
  </si>
  <si>
    <t>( = ) Total industrializable</t>
  </si>
  <si>
    <t>( - ) Enviada a otros ingenios</t>
  </si>
  <si>
    <t>( - ) Destinada a otros fines</t>
  </si>
  <si>
    <t>( = ) Molienda caña contratada</t>
  </si>
  <si>
    <t>( + ) Recibida de otros ingenios</t>
  </si>
  <si>
    <t>( + ) Molienda caña libre</t>
  </si>
  <si>
    <t>( = ) Molienda total</t>
  </si>
  <si>
    <t xml:space="preserve"> Otras fórmulas de fertilizantes no reportadas en las líneas 9 a la 16</t>
  </si>
  <si>
    <t xml:space="preserve"> Otras plagas y/o enfermedades no reportadas en las líneas 20 a la 30</t>
  </si>
  <si>
    <t>Verificación de lluvias</t>
  </si>
  <si>
    <t>Julio 2017- junio 2018
Reportar del 2 de julio de 2017 al 30 de junio de 2018</t>
  </si>
  <si>
    <t>Promedio de costo ($/t)</t>
  </si>
  <si>
    <t>Promedio de gasto ($/t)</t>
  </si>
  <si>
    <t>Precipitación registrada (mm)</t>
  </si>
  <si>
    <t>Temperatura media a las 8:00 horas (°C)</t>
  </si>
  <si>
    <t>Superficie afectada por inundaciones (ha)</t>
  </si>
  <si>
    <t>Superficie afectada por heladas (ha)</t>
  </si>
  <si>
    <t>Total toneladas</t>
  </si>
  <si>
    <t>Proyección del Primer Estimado Físico de producción de campo</t>
  </si>
  <si>
    <t>Primer Estimado Físico</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</si>
</sst>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 numFmtId="165" formatCode="#,##0.0"/>
    <numFmt numFmtId="166" formatCode="_-* #,##0.000_-;\-* #,##0.000_-;_-* &quot;-&quot;??_-;_-@_-"/>
    <numFmt numFmtId="167" formatCode="#,##0.000"/>
    <numFmt numFmtId="168" formatCode="d\ &quot;de&quot;\ mmmm\ &quot;de&quot;\ yyyy"/>
    <numFmt numFmtId="169" formatCode="[$-80A]dddd\,\ dd&quot; de &quot;mmmm&quot; de &quot;yyyy"/>
    <numFmt numFmtId="170" formatCode="dd\-mm\-yy;@"/>
    <numFmt numFmtId="171" formatCode="&quot;Sí&quot;;&quot;Sí&quot;;&quot;No&quot;"/>
    <numFmt numFmtId="172" formatCode="&quot;Verdadero&quot;;&quot;Verdadero&quot;;&quot;Falso&quot;"/>
    <numFmt numFmtId="173" formatCode="&quot;Activado&quot;;&quot;Activado&quot;;&quot;Desactivado&quot;"/>
    <numFmt numFmtId="174" formatCode="[$€-2]\ #,##0.00_);[Red]\([$€-2]\ #,##0.00\)"/>
    <numFmt numFmtId="175" formatCode="0.0"/>
    <numFmt numFmtId="176" formatCode="_(* #,##0.0_);_(* \(#,##0.0\);_(* &quot;-&quot;??_);_(@_)"/>
    <numFmt numFmtId="177" formatCode="_-* #,##0.0_-;\-* #,##0.0_-;_-* &quot;-&quot;??_-;_-@_-"/>
    <numFmt numFmtId="178" formatCode="#,##0_ ;\-#,##0\ "/>
    <numFmt numFmtId="179" formatCode="_-* #,##0.0_-;\-* #,##0.0_-;_-* &quot;-&quot;_-;_-@_-"/>
    <numFmt numFmtId="180" formatCode="0.000"/>
    <numFmt numFmtId="181" formatCode="#,##0.00_ ;\-#,##0.00\ "/>
    <numFmt numFmtId="182" formatCode="[$-80A]hh:mm:ss\ AM/PM"/>
    <numFmt numFmtId="183" formatCode="h:mm:ss;@"/>
    <numFmt numFmtId="184" formatCode="[h]:mm"/>
  </numFmts>
  <fonts count="61">
    <font>
      <sz val="10"/>
      <name val="Arial"/>
      <family val="0"/>
    </font>
    <font>
      <u val="single"/>
      <sz val="10"/>
      <color indexed="12"/>
      <name val="Arial"/>
      <family val="2"/>
    </font>
    <font>
      <u val="single"/>
      <sz val="10"/>
      <color indexed="36"/>
      <name val="Arial"/>
      <family val="2"/>
    </font>
    <font>
      <sz val="10"/>
      <name val="Soberana Sans"/>
      <family val="3"/>
    </font>
    <font>
      <b/>
      <sz val="14"/>
      <name val="Soberana Sans"/>
      <family val="3"/>
    </font>
    <font>
      <sz val="9"/>
      <name val="Soberana Sans"/>
      <family val="3"/>
    </font>
    <font>
      <b/>
      <sz val="7"/>
      <name val="Soberana Sans"/>
      <family val="3"/>
    </font>
    <font>
      <sz val="7"/>
      <name val="Soberana Sans"/>
      <family val="3"/>
    </font>
    <font>
      <b/>
      <sz val="8"/>
      <name val="Soberana Sans"/>
      <family val="3"/>
    </font>
    <font>
      <b/>
      <sz val="9"/>
      <name val="Soberana Sans"/>
      <family val="3"/>
    </font>
    <font>
      <sz val="8"/>
      <name val="Soberana Sans"/>
      <family val="3"/>
    </font>
    <font>
      <b/>
      <sz val="10"/>
      <name val="Soberana Sans"/>
      <family val="3"/>
    </font>
    <font>
      <b/>
      <sz val="7.5"/>
      <name val="Soberana Sans"/>
      <family val="3"/>
    </font>
    <font>
      <b/>
      <sz val="50"/>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1"/>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Soberana Sans"/>
      <family val="3"/>
    </font>
    <font>
      <b/>
      <sz val="8"/>
      <color indexed="60"/>
      <name val="Soberana Sans"/>
      <family val="3"/>
    </font>
    <font>
      <sz val="9"/>
      <color indexed="9"/>
      <name val="Soberana Sans"/>
      <family val="3"/>
    </font>
    <font>
      <b/>
      <sz val="14"/>
      <color indexed="9"/>
      <name val="Soberana Sans"/>
      <family val="3"/>
    </font>
    <font>
      <b/>
      <sz val="8"/>
      <color indexed="10"/>
      <name val="Soberana Sans"/>
      <family val="3"/>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Soberana Sans"/>
      <family val="3"/>
    </font>
    <font>
      <b/>
      <sz val="8"/>
      <color rgb="FFC00000"/>
      <name val="Soberana Sans"/>
      <family val="3"/>
    </font>
    <font>
      <sz val="9"/>
      <color theme="0"/>
      <name val="Soberana Sans"/>
      <family val="3"/>
    </font>
    <font>
      <b/>
      <sz val="14"/>
      <color theme="0"/>
      <name val="Soberana Sans"/>
      <family val="3"/>
    </font>
    <font>
      <b/>
      <sz val="8"/>
      <color rgb="FFFF0000"/>
      <name val="Soberana Sans"/>
      <family val="3"/>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7"/>
        <bgColor indexed="64"/>
      </patternFill>
    </fill>
    <fill>
      <patternFill patternType="solid">
        <fgColor indexed="9"/>
        <bgColor indexed="64"/>
      </patternFill>
    </fill>
    <fill>
      <patternFill patternType="solid">
        <fgColor indexed="13"/>
        <bgColor indexed="64"/>
      </patternFill>
    </fill>
    <fill>
      <patternFill patternType="solid">
        <fgColor rgb="FF33CCCC"/>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04997999966144562"/>
        <bgColor indexed="64"/>
      </patternFill>
    </fill>
  </fills>
  <borders count="1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color theme="0" tint="-0.4999699890613556"/>
      </left>
      <right style="thin">
        <color theme="0" tint="-0.4999699890613556"/>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thin">
        <color theme="0" tint="-0.4999699890613556"/>
      </top>
      <bottom style="thin">
        <color theme="0" tint="-0.4999699890613556"/>
      </bottom>
    </border>
    <border>
      <left>
        <color indexed="63"/>
      </left>
      <right style="thin">
        <color theme="0" tint="-0.4999699890613556"/>
      </right>
      <top>
        <color indexed="63"/>
      </top>
      <bottom style="thin">
        <color theme="0" tint="-0.4999699890613556"/>
      </bottom>
    </border>
    <border>
      <left style="thin">
        <color theme="0" tint="-0.4999699890613556"/>
      </left>
      <right style="thin">
        <color theme="0" tint="-0.4999699890613556"/>
      </right>
      <top>
        <color indexed="63"/>
      </top>
      <bottom style="thin">
        <color theme="0" tint="-0.4999699890613556"/>
      </bottom>
    </border>
    <border>
      <left style="thin">
        <color theme="0" tint="-0.4999699890613556"/>
      </left>
      <right style="thin">
        <color theme="0" tint="-0.4999699890613556"/>
      </right>
      <top style="thin">
        <color theme="1" tint="0.24998000264167786"/>
      </top>
      <bottom style="thin">
        <color theme="0" tint="-0.4999699890613556"/>
      </bottom>
    </border>
    <border>
      <left>
        <color indexed="63"/>
      </left>
      <right>
        <color indexed="63"/>
      </right>
      <top style="thin">
        <color theme="1" tint="0.24998000264167786"/>
      </top>
      <bottom style="hair"/>
    </border>
    <border>
      <left style="thin">
        <color theme="0" tint="-0.4999699890613556"/>
      </left>
      <right style="thin">
        <color theme="1" tint="0.24998000264167786"/>
      </right>
      <top style="thin">
        <color theme="1" tint="0.24998000264167786"/>
      </top>
      <bottom style="thin">
        <color theme="0" tint="-0.4999699890613556"/>
      </bottom>
    </border>
    <border>
      <left style="thin">
        <color theme="0" tint="-0.4999699890613556"/>
      </left>
      <right style="thin">
        <color theme="1" tint="0.24998000264167786"/>
      </right>
      <top style="thin">
        <color theme="0" tint="-0.4999699890613556"/>
      </top>
      <bottom style="thin">
        <color theme="0" tint="-0.4999699890613556"/>
      </bottom>
    </border>
    <border>
      <left>
        <color indexed="63"/>
      </left>
      <right>
        <color indexed="63"/>
      </right>
      <top style="thin"/>
      <bottom style="thin">
        <color theme="1" tint="0.24998000264167786"/>
      </bottom>
    </border>
    <border>
      <left style="thin">
        <color theme="0" tint="-0.4999699890613556"/>
      </left>
      <right style="thin">
        <color theme="0" tint="-0.4999699890613556"/>
      </right>
      <top style="thin">
        <color theme="0" tint="-0.4999699890613556"/>
      </top>
      <bottom style="thin">
        <color theme="1" tint="0.24998000264167786"/>
      </bottom>
    </border>
    <border>
      <left style="thin">
        <color theme="0" tint="-0.4999699890613556"/>
      </left>
      <right style="thin">
        <color theme="1" tint="0.24998000264167786"/>
      </right>
      <top style="thin">
        <color theme="0" tint="-0.4999699890613556"/>
      </top>
      <bottom style="thin">
        <color theme="1" tint="0.24998000264167786"/>
      </bottom>
    </border>
    <border>
      <left>
        <color indexed="63"/>
      </left>
      <right>
        <color indexed="63"/>
      </right>
      <top style="thin">
        <color theme="1" tint="0.24998000264167786"/>
      </top>
      <bottom style="thin">
        <color theme="0" tint="-0.4999699890613556"/>
      </bottom>
    </border>
    <border>
      <left>
        <color indexed="63"/>
      </left>
      <right style="thin">
        <color theme="0" tint="-0.4999699890613556"/>
      </right>
      <top style="thin">
        <color theme="1" tint="0.24998000264167786"/>
      </top>
      <bottom style="thin">
        <color theme="0" tint="-0.4999699890613556"/>
      </bottom>
    </border>
    <border>
      <left>
        <color indexed="63"/>
      </left>
      <right>
        <color indexed="63"/>
      </right>
      <top style="thin">
        <color theme="0" tint="-0.4999699890613556"/>
      </top>
      <bottom style="thin">
        <color theme="1" tint="0.24998000264167786"/>
      </bottom>
    </border>
    <border>
      <left>
        <color indexed="63"/>
      </left>
      <right style="thin">
        <color theme="0" tint="-0.4999699890613556"/>
      </right>
      <top style="thin">
        <color theme="0" tint="-0.4999699890613556"/>
      </top>
      <bottom style="thin">
        <color theme="1" tint="0.24998000264167786"/>
      </bottom>
    </border>
    <border>
      <left>
        <color indexed="63"/>
      </left>
      <right>
        <color indexed="63"/>
      </right>
      <top>
        <color indexed="63"/>
      </top>
      <bottom style="hair"/>
    </border>
    <border>
      <left style="thin">
        <color theme="1" tint="0.24998000264167786"/>
      </left>
      <right>
        <color indexed="63"/>
      </right>
      <top style="thin">
        <color theme="1" tint="0.24998000264167786"/>
      </top>
      <bottom style="thin">
        <color theme="1" tint="0.24998000264167786"/>
      </bottom>
    </border>
    <border>
      <left>
        <color indexed="63"/>
      </left>
      <right>
        <color indexed="63"/>
      </right>
      <top style="thin">
        <color theme="1" tint="0.24998000264167786"/>
      </top>
      <bottom style="thin">
        <color theme="1" tint="0.24998000264167786"/>
      </bottom>
    </border>
    <border>
      <left>
        <color indexed="63"/>
      </left>
      <right style="thin">
        <color theme="1" tint="0.24998000264167786"/>
      </right>
      <top style="thin">
        <color theme="1" tint="0.24998000264167786"/>
      </top>
      <bottom style="thin">
        <color theme="1" tint="0.24998000264167786"/>
      </bottom>
    </border>
    <border>
      <left style="thin">
        <color theme="1" tint="0.24998000264167786"/>
      </left>
      <right style="thin">
        <color theme="1" tint="0.24998000264167786"/>
      </right>
      <top style="thin">
        <color theme="1" tint="0.24998000264167786"/>
      </top>
      <bottom style="thin">
        <color theme="1" tint="0.24998000264167786"/>
      </bottom>
    </border>
    <border>
      <left>
        <color indexed="63"/>
      </left>
      <right style="thin">
        <color theme="0" tint="-0.4999699890613556"/>
      </right>
      <top style="thin">
        <color theme="0" tint="-0.4999699890613556"/>
      </top>
      <bottom>
        <color indexed="63"/>
      </bottom>
    </border>
    <border>
      <left style="thin">
        <color theme="0" tint="-0.4999699890613556"/>
      </left>
      <right style="thin">
        <color theme="0" tint="-0.4999699890613556"/>
      </right>
      <top style="thin">
        <color theme="0" tint="-0.4999699890613556"/>
      </top>
      <bottom>
        <color indexed="63"/>
      </bottom>
    </border>
    <border>
      <left>
        <color indexed="63"/>
      </left>
      <right>
        <color indexed="63"/>
      </right>
      <top style="hair"/>
      <bottom>
        <color indexed="63"/>
      </bottom>
    </border>
    <border>
      <left style="thin">
        <color theme="0" tint="-0.4999699890613556"/>
      </left>
      <right style="thin">
        <color theme="1" tint="0.24998000264167786"/>
      </right>
      <top style="thin">
        <color theme="0" tint="-0.4999699890613556"/>
      </top>
      <bottom>
        <color indexed="63"/>
      </bottom>
    </border>
    <border>
      <left style="thin">
        <color theme="0" tint="-0.4999699890613556"/>
      </left>
      <right style="thin">
        <color theme="1" tint="0.24998000264167786"/>
      </right>
      <top>
        <color indexed="63"/>
      </top>
      <bottom style="thin">
        <color theme="0" tint="-0.4999699890613556"/>
      </bottom>
    </border>
    <border>
      <left style="thin">
        <color theme="1" tint="0.24998000264167786"/>
      </left>
      <right style="thin">
        <color theme="0" tint="-0.4999699890613556"/>
      </right>
      <top style="thin">
        <color theme="1" tint="0.24998000264167786"/>
      </top>
      <bottom style="thin">
        <color theme="1" tint="0.24998000264167786"/>
      </bottom>
    </border>
    <border>
      <left style="thin">
        <color theme="0" tint="-0.4999699890613556"/>
      </left>
      <right style="thin">
        <color theme="0" tint="-0.4999699890613556"/>
      </right>
      <top style="thin">
        <color theme="1" tint="0.24998000264167786"/>
      </top>
      <bottom style="thin">
        <color theme="1" tint="0.24998000264167786"/>
      </bottom>
    </border>
    <border>
      <left style="thin">
        <color theme="0" tint="-0.4999699890613556"/>
      </left>
      <right style="thin">
        <color theme="1" tint="0.24998000264167786"/>
      </right>
      <top style="thin">
        <color theme="1" tint="0.24998000264167786"/>
      </top>
      <bottom style="thin">
        <color theme="1" tint="0.24998000264167786"/>
      </bottom>
    </border>
    <border>
      <left>
        <color indexed="63"/>
      </left>
      <right style="thin">
        <color theme="0" tint="-0.4999699890613556"/>
      </right>
      <top>
        <color indexed="63"/>
      </top>
      <bottom style="thin">
        <color theme="1" tint="0.24998000264167786"/>
      </bottom>
    </border>
    <border>
      <left>
        <color indexed="63"/>
      </left>
      <right>
        <color indexed="63"/>
      </right>
      <top>
        <color indexed="63"/>
      </top>
      <bottom style="thin">
        <color theme="1" tint="0.24998000264167786"/>
      </bottom>
    </border>
    <border>
      <left style="thin">
        <color theme="0" tint="-0.4999699890613556"/>
      </left>
      <right style="thin">
        <color theme="0" tint="-0.4999699890613556"/>
      </right>
      <top>
        <color indexed="63"/>
      </top>
      <bottom style="thin">
        <color theme="1" tint="0.24998000264167786"/>
      </bottom>
    </border>
    <border>
      <left style="thin">
        <color theme="0" tint="-0.4999699890613556"/>
      </left>
      <right style="thin">
        <color theme="1" tint="0.24998000264167786"/>
      </right>
      <top>
        <color indexed="63"/>
      </top>
      <bottom style="thin">
        <color theme="1" tint="0.24998000264167786"/>
      </bottom>
    </border>
    <border>
      <left style="thin">
        <color theme="0" tint="-0.4999699890613556"/>
      </left>
      <right style="thin">
        <color theme="0" tint="-0.4999699890613556"/>
      </right>
      <top>
        <color indexed="63"/>
      </top>
      <bottom>
        <color indexed="63"/>
      </bottom>
    </border>
    <border>
      <left style="thin">
        <color theme="0" tint="-0.4999699890613556"/>
      </left>
      <right style="thin">
        <color theme="1" tint="0.24998000264167786"/>
      </right>
      <top>
        <color indexed="63"/>
      </top>
      <bottom>
        <color indexed="63"/>
      </bottom>
    </border>
    <border>
      <left>
        <color indexed="63"/>
      </left>
      <right>
        <color indexed="63"/>
      </right>
      <top style="thin">
        <color theme="0" tint="-0.4999699890613556"/>
      </top>
      <bottom>
        <color indexed="63"/>
      </bottom>
    </border>
    <border>
      <left>
        <color indexed="63"/>
      </left>
      <right>
        <color indexed="63"/>
      </right>
      <top>
        <color indexed="63"/>
      </top>
      <bottom style="thin">
        <color theme="0" tint="-0.4999699890613556"/>
      </bottom>
    </border>
    <border>
      <left>
        <color indexed="63"/>
      </left>
      <right style="thin">
        <color theme="0" tint="-0.4999699890613556"/>
      </right>
      <top style="thin">
        <color theme="1" tint="0.24998000264167786"/>
      </top>
      <bottom style="thin">
        <color theme="1" tint="0.24998000264167786"/>
      </bottom>
    </border>
    <border>
      <left>
        <color indexed="63"/>
      </left>
      <right>
        <color indexed="63"/>
      </right>
      <top style="thin">
        <color theme="1" tint="0.24998000264167786"/>
      </top>
      <bottom style="thin"/>
    </border>
    <border>
      <left>
        <color indexed="63"/>
      </left>
      <right>
        <color indexed="63"/>
      </right>
      <top style="thin">
        <color theme="1" tint="0.24998000264167786"/>
      </top>
      <bottom>
        <color indexed="63"/>
      </bottom>
    </border>
    <border>
      <left style="thin">
        <color theme="1" tint="0.24998000264167786"/>
      </left>
      <right>
        <color indexed="63"/>
      </right>
      <top style="thin">
        <color theme="0" tint="-0.4999699890613556"/>
      </top>
      <bottom style="thin">
        <color theme="0" tint="-0.4999699890613556"/>
      </bottom>
    </border>
    <border>
      <left>
        <color indexed="63"/>
      </left>
      <right style="thin">
        <color theme="1" tint="0.24998000264167786"/>
      </right>
      <top style="thin">
        <color theme="0" tint="-0.4999699890613556"/>
      </top>
      <bottom style="thin">
        <color theme="0" tint="-0.4999699890613556"/>
      </bottom>
    </border>
    <border>
      <left>
        <color indexed="63"/>
      </left>
      <right>
        <color indexed="63"/>
      </right>
      <top style="double">
        <color theme="0" tint="-0.4999699890613556"/>
      </top>
      <bottom style="thin">
        <color theme="1" tint="0.24998000264167786"/>
      </bottom>
    </border>
    <border>
      <left>
        <color indexed="63"/>
      </left>
      <right>
        <color indexed="63"/>
      </right>
      <top>
        <color indexed="63"/>
      </top>
      <bottom style="double">
        <color theme="0" tint="-0.4999699890613556"/>
      </bottom>
    </border>
    <border>
      <left>
        <color indexed="63"/>
      </left>
      <right>
        <color indexed="63"/>
      </right>
      <top style="hair"/>
      <bottom style="thin"/>
    </border>
    <border>
      <left style="thin">
        <color theme="0" tint="-0.4999699890613556"/>
      </left>
      <right>
        <color indexed="63"/>
      </right>
      <top style="thin">
        <color theme="0" tint="-0.4999699890613556"/>
      </top>
      <bottom style="thin">
        <color theme="0" tint="-0.4999699890613556"/>
      </bottom>
    </border>
    <border>
      <left>
        <color indexed="63"/>
      </left>
      <right style="hair"/>
      <top>
        <color indexed="63"/>
      </top>
      <bottom>
        <color indexed="63"/>
      </bottom>
    </border>
    <border>
      <left style="thin">
        <color theme="1" tint="0.24998000264167786"/>
      </left>
      <right>
        <color indexed="63"/>
      </right>
      <top style="thin">
        <color theme="1" tint="0.24998000264167786"/>
      </top>
      <bottom>
        <color indexed="63"/>
      </bottom>
    </border>
    <border>
      <left>
        <color indexed="63"/>
      </left>
      <right style="thin">
        <color theme="1" tint="0.24998000264167786"/>
      </right>
      <top style="thin">
        <color theme="1" tint="0.24998000264167786"/>
      </top>
      <bottom>
        <color indexed="63"/>
      </bottom>
    </border>
    <border>
      <left style="thin">
        <color theme="1" tint="0.24998000264167786"/>
      </left>
      <right>
        <color indexed="63"/>
      </right>
      <top>
        <color indexed="63"/>
      </top>
      <bottom style="thin">
        <color theme="1" tint="0.24998000264167786"/>
      </bottom>
    </border>
    <border>
      <left>
        <color indexed="63"/>
      </left>
      <right style="thin">
        <color theme="1" tint="0.24998000264167786"/>
      </right>
      <top>
        <color indexed="63"/>
      </top>
      <bottom style="thin">
        <color theme="1" tint="0.24998000264167786"/>
      </bottom>
    </border>
    <border>
      <left style="thin">
        <color theme="0" tint="-0.4999699890613556"/>
      </left>
      <right>
        <color indexed="63"/>
      </right>
      <top>
        <color indexed="63"/>
      </top>
      <bottom style="thin">
        <color theme="0" tint="-0.4999699890613556"/>
      </bottom>
    </border>
    <border>
      <left style="thin"/>
      <right style="thin"/>
      <top>
        <color indexed="63"/>
      </top>
      <bottom>
        <color indexed="63"/>
      </bottom>
    </border>
    <border>
      <left style="thin">
        <color theme="1" tint="0.24998000264167786"/>
      </left>
      <right>
        <color indexed="63"/>
      </right>
      <top>
        <color indexed="63"/>
      </top>
      <bottom style="hair"/>
    </border>
    <border>
      <left style="thin">
        <color theme="1" tint="0.24998000264167786"/>
      </left>
      <right>
        <color indexed="63"/>
      </right>
      <top style="hair"/>
      <bottom style="thin"/>
    </border>
    <border>
      <left style="thin">
        <color theme="1" tint="0.24998000264167786"/>
      </left>
      <right>
        <color indexed="63"/>
      </right>
      <top style="hair"/>
      <bottom style="thin">
        <color theme="1" tint="0.24998000264167786"/>
      </bottom>
    </border>
    <border>
      <left style="thin">
        <color theme="1" tint="0.24998000264167786"/>
      </left>
      <right style="thin">
        <color theme="0" tint="-0.4999699890613556"/>
      </right>
      <top>
        <color indexed="63"/>
      </top>
      <bottom style="thin">
        <color theme="0" tint="-0.4999699890613556"/>
      </bottom>
    </border>
    <border>
      <left style="thin">
        <color theme="1" tint="0.24998000264167786"/>
      </left>
      <right style="thin">
        <color theme="0" tint="-0.4999699890613556"/>
      </right>
      <top style="thin">
        <color theme="0" tint="-0.4999699890613556"/>
      </top>
      <bottom style="thin">
        <color theme="0" tint="-0.4999699890613556"/>
      </bottom>
    </border>
    <border>
      <left style="thin">
        <color theme="1" tint="0.24998000264167786"/>
      </left>
      <right style="thin">
        <color theme="0" tint="-0.4999699890613556"/>
      </right>
      <top style="thin">
        <color theme="0" tint="-0.4999699890613556"/>
      </top>
      <bottom style="thin">
        <color theme="1" tint="0.24998000264167786"/>
      </bottom>
    </border>
    <border>
      <left style="thin">
        <color theme="1" tint="0.24998000264167786"/>
      </left>
      <right style="thin">
        <color theme="1" tint="0.24998000264167786"/>
      </right>
      <top style="thin">
        <color theme="1" tint="0.24998000264167786"/>
      </top>
      <bottom style="thin">
        <color theme="0" tint="-0.4999699890613556"/>
      </bottom>
    </border>
    <border>
      <left style="thin">
        <color theme="1" tint="0.24998000264167786"/>
      </left>
      <right style="thin">
        <color theme="1" tint="0.24998000264167786"/>
      </right>
      <top style="thin">
        <color theme="0" tint="-0.4999699890613556"/>
      </top>
      <bottom style="thin">
        <color theme="0" tint="-0.4999699890613556"/>
      </bottom>
    </border>
    <border>
      <left style="thin">
        <color theme="1" tint="0.24998000264167786"/>
      </left>
      <right style="thin">
        <color theme="1" tint="0.24998000264167786"/>
      </right>
      <top style="thin">
        <color theme="0" tint="-0.4999699890613556"/>
      </top>
      <bottom style="thin">
        <color theme="1" tint="0.24998000264167786"/>
      </bottom>
    </border>
    <border>
      <left style="thin">
        <color theme="1" tint="0.24998000264167786"/>
      </left>
      <right style="thin">
        <color theme="1" tint="0.24998000264167786"/>
      </right>
      <top>
        <color indexed="63"/>
      </top>
      <bottom style="thin">
        <color theme="0" tint="-0.4999699890613556"/>
      </bottom>
    </border>
    <border>
      <left style="thin">
        <color theme="1" tint="0.24998000264167786"/>
      </left>
      <right>
        <color indexed="63"/>
      </right>
      <top style="thin">
        <color theme="1" tint="0.24998000264167786"/>
      </top>
      <bottom style="hair"/>
    </border>
    <border>
      <left style="thin">
        <color theme="1" tint="0.24998000264167786"/>
      </left>
      <right style="thin">
        <color theme="0" tint="-0.4999699890613556"/>
      </right>
      <top style="thin">
        <color theme="1" tint="0.24998000264167786"/>
      </top>
      <bottom style="thin">
        <color theme="0" tint="-0.4999699890613556"/>
      </bottom>
    </border>
    <border>
      <left style="thin">
        <color theme="1" tint="0.24998000264167786"/>
      </left>
      <right>
        <color indexed="63"/>
      </right>
      <top style="thin">
        <color theme="1" tint="0.24998000264167786"/>
      </top>
      <bottom style="thin">
        <color theme="0" tint="-0.4999699890613556"/>
      </bottom>
    </border>
    <border>
      <left>
        <color indexed="63"/>
      </left>
      <right style="thin">
        <color theme="1" tint="0.24998000264167786"/>
      </right>
      <top style="thin">
        <color theme="1" tint="0.24998000264167786"/>
      </top>
      <bottom style="thin">
        <color theme="0" tint="-0.4999699890613556"/>
      </bottom>
    </border>
    <border>
      <left style="thin">
        <color theme="1" tint="0.24998000264167786"/>
      </left>
      <right>
        <color indexed="63"/>
      </right>
      <top style="thin">
        <color theme="0" tint="-0.4999699890613556"/>
      </top>
      <bottom style="thin">
        <color theme="1" tint="0.24998000264167786"/>
      </bottom>
    </border>
    <border>
      <left>
        <color indexed="63"/>
      </left>
      <right style="thin">
        <color theme="1" tint="0.24998000264167786"/>
      </right>
      <top style="thin">
        <color theme="0" tint="-0.4999699890613556"/>
      </top>
      <bottom style="thin">
        <color theme="1" tint="0.24998000264167786"/>
      </bottom>
    </border>
    <border>
      <left>
        <color indexed="63"/>
      </left>
      <right>
        <color indexed="63"/>
      </right>
      <top style="hair"/>
      <bottom style="thin">
        <color theme="1" tint="0.24998000264167786"/>
      </bottom>
    </border>
    <border>
      <left style="thin">
        <color theme="1" tint="0.24998000264167786"/>
      </left>
      <right style="thin">
        <color theme="1" tint="0.24998000264167786"/>
      </right>
      <top style="thin">
        <color theme="0" tint="-0.4999699890613556"/>
      </top>
      <bottom>
        <color indexed="63"/>
      </bottom>
    </border>
    <border>
      <left style="thin">
        <color theme="1" tint="0.24998000264167786"/>
      </left>
      <right>
        <color indexed="63"/>
      </right>
      <top>
        <color indexed="63"/>
      </top>
      <bottom style="thin"/>
    </border>
    <border>
      <left style="thin">
        <color theme="1" tint="0.24998000264167786"/>
      </left>
      <right>
        <color indexed="63"/>
      </right>
      <top style="hair"/>
      <bottom>
        <color indexed="63"/>
      </bottom>
    </border>
    <border>
      <left style="thin">
        <color theme="1" tint="0.24998000264167786"/>
      </left>
      <right style="thin">
        <color theme="0" tint="-0.4999699890613556"/>
      </right>
      <top style="thin">
        <color theme="0" tint="-0.4999699890613556"/>
      </top>
      <bottom>
        <color indexed="63"/>
      </bottom>
    </border>
    <border>
      <left style="thin">
        <color theme="1" tint="0.24998000264167786"/>
      </left>
      <right>
        <color indexed="63"/>
      </right>
      <top>
        <color indexed="63"/>
      </top>
      <bottom style="thin">
        <color theme="0" tint="-0.4999699890613556"/>
      </bottom>
    </border>
    <border>
      <left>
        <color indexed="63"/>
      </left>
      <right style="thin">
        <color theme="1" tint="0.24998000264167786"/>
      </right>
      <top>
        <color indexed="63"/>
      </top>
      <bottom style="thin">
        <color theme="0" tint="-0.4999699890613556"/>
      </bottom>
    </border>
    <border>
      <left style="thin">
        <color theme="0" tint="-0.4999699890613556"/>
      </left>
      <right>
        <color indexed="63"/>
      </right>
      <top style="thin">
        <color theme="1" tint="0.24998000264167786"/>
      </top>
      <bottom style="thin">
        <color theme="1" tint="0.24998000264167786"/>
      </bottom>
    </border>
    <border>
      <left style="thin">
        <color theme="1" tint="0.24998000264167786"/>
      </left>
      <right>
        <color indexed="63"/>
      </right>
      <top style="thin">
        <color theme="0" tint="-0.4999699890613556"/>
      </top>
      <bottom>
        <color indexed="63"/>
      </bottom>
    </border>
    <border>
      <left>
        <color indexed="63"/>
      </left>
      <right style="thin">
        <color theme="1" tint="0.24998000264167786"/>
      </right>
      <top style="thin">
        <color theme="0" tint="-0.4999699890613556"/>
      </top>
      <bottom>
        <color indexed="63"/>
      </bottom>
    </border>
    <border>
      <left style="thin">
        <color theme="0" tint="-0.4999699890613556"/>
      </left>
      <right>
        <color indexed="63"/>
      </right>
      <top style="thin">
        <color theme="0" tint="-0.4999699890613556"/>
      </top>
      <bottom>
        <color indexed="63"/>
      </bottom>
    </border>
    <border>
      <left style="thin">
        <color theme="0" tint="-0.4999699890613556"/>
      </left>
      <right>
        <color indexed="63"/>
      </right>
      <top style="thin">
        <color theme="0" tint="-0.4999699890613556"/>
      </top>
      <bottom style="thin">
        <color theme="1" tint="0.24998000264167786"/>
      </bottom>
    </border>
    <border>
      <left>
        <color indexed="63"/>
      </left>
      <right>
        <color indexed="63"/>
      </right>
      <top style="double">
        <color theme="1" tint="0.24998000264167786"/>
      </top>
      <bottom>
        <color indexed="63"/>
      </bottom>
    </border>
    <border>
      <left>
        <color indexed="63"/>
      </left>
      <right>
        <color indexed="63"/>
      </right>
      <top style="double">
        <color theme="1" tint="0.24998000264167786"/>
      </top>
      <bottom style="thin">
        <color theme="1" tint="0.24998000264167786"/>
      </bottom>
    </border>
    <border>
      <left style="dotted">
        <color theme="0" tint="-0.4999699890613556"/>
      </left>
      <right style="dotted">
        <color theme="0" tint="-0.4999699890613556"/>
      </right>
      <top style="dotted">
        <color theme="0" tint="-0.4999699890613556"/>
      </top>
      <bottom style="dotted">
        <color theme="0" tint="-0.4999699890613556"/>
      </bottom>
    </border>
    <border>
      <left style="thin">
        <color theme="1" tint="0.24998000264167786"/>
      </left>
      <right style="thin">
        <color theme="1" tint="0.24998000264167786"/>
      </right>
      <top style="thin">
        <color theme="1" tint="0.24998000264167786"/>
      </top>
      <bottom>
        <color indexed="63"/>
      </bottom>
    </border>
    <border>
      <left style="thin">
        <color theme="1" tint="0.24998000264167786"/>
      </left>
      <right style="thin">
        <color theme="1" tint="0.24998000264167786"/>
      </right>
      <top>
        <color indexed="63"/>
      </top>
      <bottom style="thin">
        <color theme="1" tint="0.24998000264167786"/>
      </bottom>
    </border>
    <border>
      <left style="dotted">
        <color theme="0" tint="-0.4999699890613556"/>
      </left>
      <right style="dotted">
        <color theme="0" tint="-0.4999699890613556"/>
      </right>
      <top style="dotted">
        <color theme="0" tint="-0.4999699890613556"/>
      </top>
      <bottom style="dotted"/>
    </border>
    <border>
      <left style="dotted">
        <color theme="0" tint="-0.4999699890613556"/>
      </left>
      <right style="dotted">
        <color theme="0" tint="-0.4999699890613556"/>
      </right>
      <top style="dotted"/>
      <bottom style="dotted"/>
    </border>
    <border>
      <left style="dotted">
        <color theme="0" tint="-0.4999699890613556"/>
      </left>
      <right style="dotted">
        <color theme="0" tint="-0.4999699890613556"/>
      </right>
      <top style="dotted"/>
      <bottom style="dotted">
        <color theme="0" tint="-0.4999699890613556"/>
      </bottom>
    </border>
    <border>
      <left style="thin">
        <color theme="1" tint="0.24998000264167786"/>
      </left>
      <right style="thin">
        <color theme="1" tint="0.24998000264167786"/>
      </right>
      <top>
        <color indexed="63"/>
      </top>
      <bottom>
        <color indexed="63"/>
      </bottom>
    </border>
    <border>
      <left style="dotted">
        <color theme="0" tint="-0.4999699890613556"/>
      </left>
      <right style="dotted">
        <color theme="0" tint="-0.4999699890613556"/>
      </right>
      <top style="dotted">
        <color theme="0" tint="-0.4999699890613556"/>
      </top>
      <bottom>
        <color indexed="63"/>
      </bottom>
    </border>
    <border>
      <left style="dotted">
        <color theme="0" tint="-0.4999699890613556"/>
      </left>
      <right style="dotted">
        <color theme="0" tint="-0.4999699890613556"/>
      </right>
      <top>
        <color indexed="63"/>
      </top>
      <bottom style="dotted">
        <color theme="0" tint="-0.4999699890613556"/>
      </bottom>
    </border>
    <border>
      <left style="dotted">
        <color theme="0" tint="-0.4999699890613556"/>
      </left>
      <right style="dotted">
        <color theme="0" tint="-0.4999699890613556"/>
      </right>
      <top>
        <color indexed="63"/>
      </top>
      <bottom>
        <color indexed="63"/>
      </bottom>
    </border>
    <border>
      <left style="thin">
        <color theme="1" tint="0.24998000264167786"/>
      </left>
      <right>
        <color indexed="63"/>
      </right>
      <top>
        <color indexed="63"/>
      </top>
      <bottom>
        <color indexed="63"/>
      </bottom>
    </border>
    <border>
      <left>
        <color indexed="63"/>
      </left>
      <right style="thin">
        <color theme="1" tint="0.24998000264167786"/>
      </right>
      <top>
        <color indexed="63"/>
      </top>
      <bottom>
        <color indexed="63"/>
      </bottom>
    </border>
    <border>
      <left style="dotted">
        <color theme="1" tint="0.24998000264167786"/>
      </left>
      <right style="dotted">
        <color theme="1" tint="0.24998000264167786"/>
      </right>
      <top style="dotted">
        <color theme="1" tint="0.24998000264167786"/>
      </top>
      <bottom style="dotted"/>
    </border>
    <border>
      <left style="dotted">
        <color theme="1" tint="0.24998000264167786"/>
      </left>
      <right style="dotted">
        <color theme="1" tint="0.24998000264167786"/>
      </right>
      <top style="dotted"/>
      <bottom style="dotted"/>
    </border>
    <border>
      <left style="dotted">
        <color theme="1" tint="0.24998000264167786"/>
      </left>
      <right style="dotted">
        <color theme="1" tint="0.24998000264167786"/>
      </right>
      <top style="dotted"/>
      <bottom style="dotted">
        <color theme="1" tint="0.24998000264167786"/>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651">
    <xf numFmtId="0" fontId="0" fillId="0" borderId="0" xfId="0" applyAlignment="1">
      <alignment/>
    </xf>
    <xf numFmtId="0" fontId="3" fillId="0" borderId="0" xfId="0" applyFont="1" applyAlignment="1" applyProtection="1">
      <alignment vertical="center"/>
      <protection/>
    </xf>
    <xf numFmtId="0" fontId="55" fillId="0" borderId="0" xfId="0" applyFont="1" applyAlignment="1">
      <alignment vertical="center"/>
    </xf>
    <xf numFmtId="0" fontId="3" fillId="0" borderId="0" xfId="0" applyFont="1" applyBorder="1" applyAlignment="1" applyProtection="1">
      <alignment vertical="center"/>
      <protection/>
    </xf>
    <xf numFmtId="167" fontId="7" fillId="0" borderId="10" xfId="52" applyNumberFormat="1" applyFont="1" applyFill="1" applyBorder="1" applyAlignment="1" applyProtection="1">
      <alignment horizontal="center" vertical="center"/>
      <protection locked="0"/>
    </xf>
    <xf numFmtId="165" fontId="3" fillId="0" borderId="0" xfId="0" applyNumberFormat="1" applyFont="1" applyAlignment="1" applyProtection="1">
      <alignment vertical="center"/>
      <protection/>
    </xf>
    <xf numFmtId="167" fontId="3" fillId="0" borderId="0" xfId="0" applyNumberFormat="1" applyFont="1" applyAlignment="1" applyProtection="1">
      <alignment vertical="center"/>
      <protection/>
    </xf>
    <xf numFmtId="166" fontId="3" fillId="0" borderId="0" xfId="49" applyNumberFormat="1" applyFont="1" applyAlignment="1" applyProtection="1">
      <alignment vertical="center"/>
      <protection/>
    </xf>
    <xf numFmtId="0" fontId="8" fillId="0" borderId="0" xfId="0" applyFont="1" applyFill="1" applyBorder="1" applyAlignment="1" applyProtection="1">
      <alignment vertical="center"/>
      <protection/>
    </xf>
    <xf numFmtId="0" fontId="7" fillId="0" borderId="0" xfId="59" applyNumberFormat="1" applyFont="1" applyFill="1" applyBorder="1" applyAlignment="1" applyProtection="1" quotePrefix="1">
      <alignment horizontal="centerContinuous" vertical="center"/>
      <protection/>
    </xf>
    <xf numFmtId="0" fontId="56" fillId="33" borderId="0" xfId="0" applyFont="1" applyFill="1" applyBorder="1" applyAlignment="1" applyProtection="1">
      <alignment vertical="center" wrapText="1"/>
      <protection/>
    </xf>
    <xf numFmtId="0" fontId="3" fillId="0" borderId="0" xfId="0" applyFont="1" applyFill="1" applyBorder="1" applyAlignment="1" applyProtection="1">
      <alignment vertical="center"/>
      <protection/>
    </xf>
    <xf numFmtId="175" fontId="6" fillId="0" borderId="0" xfId="0" applyNumberFormat="1" applyFont="1" applyFill="1" applyBorder="1" applyAlignment="1" applyProtection="1">
      <alignment horizontal="center" vertical="center"/>
      <protection/>
    </xf>
    <xf numFmtId="175" fontId="6" fillId="0" borderId="0" xfId="0" applyNumberFormat="1" applyFont="1" applyFill="1" applyBorder="1" applyAlignment="1" applyProtection="1">
      <alignment horizontal="center" vertical="center" wrapText="1"/>
      <protection/>
    </xf>
    <xf numFmtId="3" fontId="7" fillId="0" borderId="0" xfId="59" applyNumberFormat="1" applyFont="1" applyFill="1" applyBorder="1" applyAlignment="1" applyProtection="1">
      <alignment horizontal="center" vertical="center"/>
      <protection/>
    </xf>
    <xf numFmtId="3" fontId="7" fillId="0" borderId="0" xfId="59" applyNumberFormat="1" applyFont="1" applyFill="1" applyBorder="1" applyAlignment="1" applyProtection="1">
      <alignment horizontal="centerContinuous" vertical="center"/>
      <protection/>
    </xf>
    <xf numFmtId="0" fontId="7" fillId="0" borderId="0" xfId="0" applyFont="1" applyAlignment="1" applyProtection="1">
      <alignment vertical="center"/>
      <protection/>
    </xf>
    <xf numFmtId="0" fontId="6" fillId="0" borderId="0" xfId="0" applyFont="1" applyAlignment="1" applyProtection="1">
      <alignment vertical="center"/>
      <protection/>
    </xf>
    <xf numFmtId="0" fontId="57" fillId="0" borderId="0" xfId="0" applyFont="1" applyAlignment="1">
      <alignment vertical="center"/>
    </xf>
    <xf numFmtId="0" fontId="9" fillId="0" borderId="0" xfId="6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9" fillId="0" borderId="0" xfId="0" applyFont="1" applyAlignment="1" applyProtection="1">
      <alignment vertical="center"/>
      <protection/>
    </xf>
    <xf numFmtId="0" fontId="10" fillId="0" borderId="0" xfId="0" applyFont="1" applyAlignment="1" applyProtection="1">
      <alignment vertical="center"/>
      <protection/>
    </xf>
    <xf numFmtId="165" fontId="10" fillId="0" borderId="0" xfId="0" applyNumberFormat="1" applyFont="1" applyAlignment="1" applyProtection="1">
      <alignment vertical="center"/>
      <protection/>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0" fontId="10" fillId="0" borderId="0" xfId="0" applyFont="1" applyBorder="1" applyAlignment="1" applyProtection="1">
      <alignment horizontal="center" vertical="center" wrapText="1"/>
      <protection/>
    </xf>
    <xf numFmtId="1" fontId="7" fillId="0" borderId="0" xfId="52" applyNumberFormat="1" applyFont="1" applyFill="1" applyBorder="1" applyAlignment="1" applyProtection="1">
      <alignment horizontal="center" vertical="center"/>
      <protection/>
    </xf>
    <xf numFmtId="0" fontId="8" fillId="0" borderId="0" xfId="61" applyFont="1" applyFill="1" applyBorder="1" applyAlignment="1" applyProtection="1">
      <alignment horizontal="left" vertical="center"/>
      <protection/>
    </xf>
    <xf numFmtId="4" fontId="7" fillId="0" borderId="0" xfId="52" applyNumberFormat="1" applyFont="1" applyFill="1" applyBorder="1" applyAlignment="1" applyProtection="1">
      <alignment horizontal="center" vertical="center"/>
      <protection/>
    </xf>
    <xf numFmtId="0" fontId="8" fillId="0" borderId="0" xfId="0" applyFont="1" applyFill="1" applyBorder="1" applyAlignment="1" applyProtection="1">
      <alignment vertical="center" wrapText="1"/>
      <protection/>
    </xf>
    <xf numFmtId="0" fontId="9" fillId="0" borderId="0" xfId="0" applyFont="1" applyBorder="1" applyAlignment="1" applyProtection="1">
      <alignment vertical="center"/>
      <protection/>
    </xf>
    <xf numFmtId="0" fontId="55" fillId="0" borderId="0" xfId="0" applyFont="1" applyAlignment="1" applyProtection="1">
      <alignment vertical="center"/>
      <protection/>
    </xf>
    <xf numFmtId="49" fontId="55" fillId="0" borderId="0" xfId="0" applyNumberFormat="1" applyFont="1" applyBorder="1" applyAlignment="1">
      <alignment horizontal="center" vertical="center"/>
    </xf>
    <xf numFmtId="0" fontId="55" fillId="0" borderId="0" xfId="0" applyFont="1" applyAlignment="1" applyProtection="1">
      <alignment horizontal="right" vertical="center"/>
      <protection/>
    </xf>
    <xf numFmtId="14" fontId="55" fillId="0" borderId="0" xfId="0" applyNumberFormat="1" applyFont="1" applyAlignment="1" applyProtection="1">
      <alignment vertical="center"/>
      <protection/>
    </xf>
    <xf numFmtId="49" fontId="55" fillId="0" borderId="0" xfId="56" applyNumberFormat="1" applyFont="1" applyFill="1" applyBorder="1" applyAlignment="1">
      <alignment horizontal="center" vertical="center" wrapText="1"/>
      <protection/>
    </xf>
    <xf numFmtId="49" fontId="55" fillId="0" borderId="0" xfId="57" applyNumberFormat="1" applyFont="1" applyFill="1" applyBorder="1" applyAlignment="1">
      <alignment horizontal="center" vertical="center" wrapText="1"/>
      <protection/>
    </xf>
    <xf numFmtId="0" fontId="55" fillId="0" borderId="0" xfId="0" applyFont="1" applyAlignment="1" applyProtection="1" quotePrefix="1">
      <alignment horizontal="right" vertical="center"/>
      <protection/>
    </xf>
    <xf numFmtId="0" fontId="7" fillId="0" borderId="0" xfId="0" applyFont="1" applyBorder="1" applyAlignment="1" applyProtection="1">
      <alignment horizontal="center" vertical="center"/>
      <protection/>
    </xf>
    <xf numFmtId="0" fontId="7" fillId="0" borderId="0" xfId="0" applyFont="1" applyBorder="1" applyAlignment="1" applyProtection="1">
      <alignment vertical="center"/>
      <protection/>
    </xf>
    <xf numFmtId="4" fontId="7" fillId="0" borderId="0" xfId="0" applyNumberFormat="1" applyFont="1" applyBorder="1" applyAlignment="1" applyProtection="1">
      <alignment vertical="center"/>
      <protection/>
    </xf>
    <xf numFmtId="0" fontId="7" fillId="0" borderId="0" xfId="60" applyFont="1" applyFill="1" applyBorder="1" applyAlignment="1" applyProtection="1">
      <alignment vertical="center"/>
      <protection/>
    </xf>
    <xf numFmtId="4" fontId="7" fillId="0" borderId="0" xfId="51" applyNumberFormat="1" applyFont="1" applyFill="1" applyBorder="1" applyAlignment="1" applyProtection="1">
      <alignment horizontal="center" vertical="center"/>
      <protection/>
    </xf>
    <xf numFmtId="0" fontId="3" fillId="0" borderId="0" xfId="0" applyFont="1" applyFill="1" applyBorder="1" applyAlignment="1" applyProtection="1">
      <alignment vertical="center" wrapText="1"/>
      <protection/>
    </xf>
    <xf numFmtId="0" fontId="3" fillId="0" borderId="0" xfId="0" applyFont="1" applyBorder="1" applyAlignment="1" applyProtection="1">
      <alignment horizontal="center" vertical="center" wrapText="1"/>
      <protection/>
    </xf>
    <xf numFmtId="3" fontId="7" fillId="0" borderId="0" xfId="0" applyNumberFormat="1" applyFont="1" applyAlignment="1" applyProtection="1">
      <alignment vertical="center"/>
      <protection/>
    </xf>
    <xf numFmtId="0" fontId="7" fillId="0" borderId="0" xfId="0" applyFont="1" applyAlignment="1" applyProtection="1">
      <alignment horizontal="center" vertical="center"/>
      <protection/>
    </xf>
    <xf numFmtId="4" fontId="7" fillId="0" borderId="0" xfId="0" applyNumberFormat="1" applyFont="1" applyAlignment="1" applyProtection="1">
      <alignment vertical="center"/>
      <protection/>
    </xf>
    <xf numFmtId="4" fontId="8" fillId="34" borderId="11" xfId="51" applyNumberFormat="1" applyFont="1" applyFill="1" applyBorder="1" applyAlignment="1" applyProtection="1">
      <alignment horizontal="centerContinuous" vertical="center"/>
      <protection/>
    </xf>
    <xf numFmtId="0" fontId="8" fillId="0" borderId="0" xfId="0" applyFont="1" applyAlignment="1" applyProtection="1">
      <alignment horizontal="center" vertical="center"/>
      <protection/>
    </xf>
    <xf numFmtId="0" fontId="10" fillId="0" borderId="0" xfId="58" applyFont="1" applyAlignment="1" applyProtection="1">
      <alignment vertical="center"/>
      <protection/>
    </xf>
    <xf numFmtId="4" fontId="10" fillId="0" borderId="0" xfId="58" applyNumberFormat="1" applyFont="1" applyAlignment="1" applyProtection="1">
      <alignment vertical="center"/>
      <protection/>
    </xf>
    <xf numFmtId="0" fontId="10" fillId="0" borderId="0" xfId="0" applyFont="1" applyBorder="1" applyAlignment="1" applyProtection="1">
      <alignment horizontal="left" vertical="center"/>
      <protection/>
    </xf>
    <xf numFmtId="4" fontId="10" fillId="0" borderId="0" xfId="58" applyNumberFormat="1" applyFont="1" applyBorder="1" applyAlignment="1" applyProtection="1">
      <alignment horizontal="center"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center" vertical="center"/>
      <protection/>
    </xf>
    <xf numFmtId="4" fontId="10" fillId="0" borderId="0" xfId="0" applyNumberFormat="1" applyFont="1" applyAlignment="1" applyProtection="1">
      <alignment vertical="center"/>
      <protection/>
    </xf>
    <xf numFmtId="4" fontId="8" fillId="0" borderId="0" xfId="58" applyNumberFormat="1" applyFont="1" applyBorder="1" applyAlignment="1" applyProtection="1">
      <alignment horizontal="left" vertical="center"/>
      <protection/>
    </xf>
    <xf numFmtId="0" fontId="10" fillId="0" borderId="0" xfId="0" applyFont="1" applyFill="1" applyBorder="1" applyAlignment="1" applyProtection="1">
      <alignment vertical="center" wrapText="1"/>
      <protection/>
    </xf>
    <xf numFmtId="4" fontId="7" fillId="34" borderId="12" xfId="61" applyNumberFormat="1" applyFont="1" applyFill="1" applyBorder="1" applyAlignment="1" applyProtection="1">
      <alignment horizontal="centerContinuous" vertical="center"/>
      <protection/>
    </xf>
    <xf numFmtId="0" fontId="10" fillId="34" borderId="12" xfId="61" applyFont="1" applyFill="1" applyBorder="1" applyAlignment="1" applyProtection="1">
      <alignment horizontal="centerContinuous" vertical="center"/>
      <protection/>
    </xf>
    <xf numFmtId="4" fontId="7" fillId="34" borderId="13" xfId="61" applyNumberFormat="1" applyFont="1" applyFill="1" applyBorder="1" applyAlignment="1" applyProtection="1">
      <alignment horizontal="centerContinuous" vertical="center"/>
      <protection/>
    </xf>
    <xf numFmtId="0" fontId="10" fillId="34" borderId="13" xfId="61" applyFont="1" applyFill="1" applyBorder="1" applyAlignment="1" applyProtection="1">
      <alignment horizontal="centerContinuous" vertical="center"/>
      <protection/>
    </xf>
    <xf numFmtId="0" fontId="6" fillId="0" borderId="0" xfId="61" applyFont="1" applyAlignment="1" applyProtection="1">
      <alignment vertical="center"/>
      <protection/>
    </xf>
    <xf numFmtId="4" fontId="6" fillId="0" borderId="0" xfId="61" applyNumberFormat="1" applyFont="1" applyAlignment="1" applyProtection="1">
      <alignment horizontal="right" vertical="center"/>
      <protection/>
    </xf>
    <xf numFmtId="0" fontId="3" fillId="34" borderId="12" xfId="0" applyFont="1" applyFill="1" applyBorder="1" applyAlignment="1" applyProtection="1">
      <alignment vertical="center" wrapText="1"/>
      <protection/>
    </xf>
    <xf numFmtId="0" fontId="7" fillId="0" borderId="0" xfId="61" applyFont="1" applyFill="1" applyBorder="1" applyAlignment="1" applyProtection="1">
      <alignment horizontal="center" vertical="center"/>
      <protection/>
    </xf>
    <xf numFmtId="165" fontId="7" fillId="0" borderId="0" xfId="61" applyNumberFormat="1" applyFont="1" applyFill="1" applyBorder="1" applyAlignment="1" applyProtection="1">
      <alignment horizontal="center" vertical="center"/>
      <protection/>
    </xf>
    <xf numFmtId="3" fontId="7" fillId="0" borderId="0" xfId="52" applyNumberFormat="1" applyFont="1" applyFill="1" applyBorder="1" applyAlignment="1" applyProtection="1">
      <alignment horizontal="center" vertical="center"/>
      <protection/>
    </xf>
    <xf numFmtId="4" fontId="6" fillId="0" borderId="0" xfId="61" applyNumberFormat="1" applyFont="1" applyAlignment="1" applyProtection="1">
      <alignment horizontal="center" vertical="center"/>
      <protection/>
    </xf>
    <xf numFmtId="3" fontId="6" fillId="0" borderId="0" xfId="61" applyNumberFormat="1" applyFont="1" applyAlignment="1" applyProtection="1">
      <alignment horizontal="center" vertical="center"/>
      <protection/>
    </xf>
    <xf numFmtId="170" fontId="6" fillId="0" borderId="0" xfId="61" applyNumberFormat="1" applyFont="1" applyAlignment="1" applyProtection="1">
      <alignment horizontal="center" vertical="center"/>
      <protection/>
    </xf>
    <xf numFmtId="0" fontId="6" fillId="34" borderId="11" xfId="61" applyFont="1" applyFill="1" applyBorder="1" applyAlignment="1" applyProtection="1">
      <alignment horizontal="center" vertical="center"/>
      <protection/>
    </xf>
    <xf numFmtId="0" fontId="10" fillId="0" borderId="0" xfId="61" applyFont="1" applyAlignment="1" applyProtection="1">
      <alignment vertical="center"/>
      <protection/>
    </xf>
    <xf numFmtId="0" fontId="10" fillId="0" borderId="0" xfId="61" applyFont="1" applyAlignment="1" applyProtection="1">
      <alignment horizontal="right" vertical="center"/>
      <protection/>
    </xf>
    <xf numFmtId="0" fontId="10" fillId="0" borderId="0" xfId="61" applyFont="1" applyAlignment="1" applyProtection="1">
      <alignment horizontal="center" vertical="center"/>
      <protection/>
    </xf>
    <xf numFmtId="0" fontId="9" fillId="0" borderId="0" xfId="61" applyFont="1" applyFill="1" applyAlignment="1" applyProtection="1">
      <alignment vertical="center"/>
      <protection/>
    </xf>
    <xf numFmtId="0" fontId="10" fillId="0" borderId="0" xfId="61" applyFont="1" applyFill="1" applyAlignment="1" applyProtection="1">
      <alignment horizontal="right" vertical="center"/>
      <protection/>
    </xf>
    <xf numFmtId="49" fontId="8" fillId="0" borderId="0" xfId="61" applyNumberFormat="1" applyFont="1" applyAlignment="1" applyProtection="1">
      <alignment horizontal="center" vertical="center"/>
      <protection/>
    </xf>
    <xf numFmtId="0" fontId="8" fillId="0" borderId="0" xfId="61" applyFont="1" applyAlignment="1" applyProtection="1">
      <alignment horizontal="center" vertical="center"/>
      <protection/>
    </xf>
    <xf numFmtId="0" fontId="9" fillId="0" borderId="0" xfId="61" applyFont="1" applyAlignment="1" applyProtection="1">
      <alignment vertical="center"/>
      <protection/>
    </xf>
    <xf numFmtId="0" fontId="7" fillId="0" borderId="0" xfId="0" applyFont="1" applyAlignment="1" applyProtection="1">
      <alignment vertical="center" wrapText="1"/>
      <protection/>
    </xf>
    <xf numFmtId="165" fontId="7" fillId="0" borderId="0" xfId="52" applyNumberFormat="1" applyFont="1" applyFill="1" applyBorder="1" applyAlignment="1" applyProtection="1">
      <alignment horizontal="center" vertical="center"/>
      <protection/>
    </xf>
    <xf numFmtId="175" fontId="6" fillId="0" borderId="0" xfId="61" applyNumberFormat="1" applyFont="1" applyFill="1" applyBorder="1" applyAlignment="1" applyProtection="1">
      <alignment horizontal="center" vertical="center"/>
      <protection/>
    </xf>
    <xf numFmtId="0" fontId="7" fillId="0" borderId="0" xfId="0" applyFont="1" applyFill="1" applyBorder="1" applyAlignment="1" applyProtection="1">
      <alignment vertical="center" wrapText="1"/>
      <protection/>
    </xf>
    <xf numFmtId="0" fontId="10" fillId="0" borderId="14" xfId="61" applyFont="1" applyFill="1" applyBorder="1" applyAlignment="1" applyProtection="1">
      <alignment horizontal="left" vertical="center"/>
      <protection/>
    </xf>
    <xf numFmtId="0" fontId="10" fillId="0" borderId="15" xfId="61" applyFont="1" applyFill="1" applyBorder="1" applyAlignment="1" applyProtection="1">
      <alignment horizontal="left" vertical="center"/>
      <protection/>
    </xf>
    <xf numFmtId="1" fontId="7" fillId="0" borderId="16" xfId="52" applyNumberFormat="1" applyFont="1" applyFill="1" applyBorder="1" applyAlignment="1" applyProtection="1">
      <alignment horizontal="center" vertical="center"/>
      <protection/>
    </xf>
    <xf numFmtId="167" fontId="10" fillId="0" borderId="14" xfId="52" applyNumberFormat="1" applyFont="1" applyFill="1" applyBorder="1" applyAlignment="1" applyProtection="1">
      <alignment horizontal="center" vertical="center"/>
      <protection locked="0"/>
    </xf>
    <xf numFmtId="167" fontId="10" fillId="35" borderId="17" xfId="52" applyNumberFormat="1" applyFont="1" applyFill="1" applyBorder="1" applyAlignment="1" applyProtection="1">
      <alignment horizontal="center" vertical="center"/>
      <protection locked="0"/>
    </xf>
    <xf numFmtId="1" fontId="7" fillId="0" borderId="12" xfId="52" applyNumberFormat="1" applyFont="1" applyFill="1" applyBorder="1" applyAlignment="1" applyProtection="1">
      <alignment horizontal="center" vertical="center"/>
      <protection/>
    </xf>
    <xf numFmtId="1" fontId="7" fillId="0" borderId="14" xfId="52" applyNumberFormat="1" applyFont="1" applyFill="1" applyBorder="1" applyAlignment="1" applyProtection="1">
      <alignment horizontal="center" vertical="center"/>
      <protection/>
    </xf>
    <xf numFmtId="4" fontId="10" fillId="0" borderId="14" xfId="52" applyNumberFormat="1" applyFont="1" applyFill="1" applyBorder="1" applyAlignment="1" applyProtection="1">
      <alignment horizontal="center" vertical="center"/>
      <protection locked="0"/>
    </xf>
    <xf numFmtId="0" fontId="10" fillId="0" borderId="14" xfId="61" applyFont="1" applyFill="1" applyBorder="1" applyAlignment="1" applyProtection="1">
      <alignment horizontal="left" vertical="center"/>
      <protection locked="0"/>
    </xf>
    <xf numFmtId="0" fontId="7" fillId="0" borderId="14" xfId="61" applyFont="1" applyFill="1" applyBorder="1" applyAlignment="1" applyProtection="1">
      <alignment horizontal="left" vertical="center"/>
      <protection/>
    </xf>
    <xf numFmtId="167" fontId="10" fillId="0" borderId="14" xfId="52" applyNumberFormat="1" applyFont="1" applyFill="1" applyBorder="1" applyAlignment="1" applyProtection="1">
      <alignment horizontal="center" vertical="center"/>
      <protection/>
    </xf>
    <xf numFmtId="165" fontId="10" fillId="0" borderId="14" xfId="52" applyNumberFormat="1" applyFont="1" applyFill="1" applyBorder="1" applyAlignment="1" applyProtection="1">
      <alignment horizontal="center" vertical="center"/>
      <protection locked="0"/>
    </xf>
    <xf numFmtId="165" fontId="10" fillId="0" borderId="14" xfId="52" applyNumberFormat="1" applyFont="1" applyFill="1" applyBorder="1" applyAlignment="1" applyProtection="1">
      <alignment horizontal="center" vertical="center"/>
      <protection/>
    </xf>
    <xf numFmtId="4" fontId="10" fillId="0" borderId="14" xfId="52" applyNumberFormat="1" applyFont="1" applyFill="1" applyBorder="1" applyAlignment="1" applyProtection="1">
      <alignment horizontal="center" vertical="center"/>
      <protection/>
    </xf>
    <xf numFmtId="4" fontId="10" fillId="35" borderId="14" xfId="52" applyNumberFormat="1" applyFont="1" applyFill="1" applyBorder="1" applyAlignment="1" applyProtection="1">
      <alignment horizontal="center" vertical="center"/>
      <protection locked="0"/>
    </xf>
    <xf numFmtId="3" fontId="10" fillId="0" borderId="14" xfId="52" applyNumberFormat="1" applyFont="1" applyFill="1" applyBorder="1" applyAlignment="1" applyProtection="1">
      <alignment horizontal="center" vertical="center"/>
      <protection locked="0"/>
    </xf>
    <xf numFmtId="167" fontId="7" fillId="35" borderId="0" xfId="52" applyNumberFormat="1" applyFont="1" applyFill="1" applyBorder="1" applyAlignment="1" applyProtection="1">
      <alignment horizontal="center" vertical="center"/>
      <protection locked="0"/>
    </xf>
    <xf numFmtId="167" fontId="7" fillId="0" borderId="0" xfId="52" applyNumberFormat="1" applyFont="1" applyFill="1" applyBorder="1" applyAlignment="1" applyProtection="1">
      <alignment horizontal="center" vertical="center"/>
      <protection locked="0"/>
    </xf>
    <xf numFmtId="167" fontId="7" fillId="0" borderId="0" xfId="52" applyNumberFormat="1" applyFont="1" applyFill="1" applyBorder="1" applyAlignment="1" applyProtection="1">
      <alignment horizontal="center" vertical="center"/>
      <protection/>
    </xf>
    <xf numFmtId="4" fontId="7" fillId="0" borderId="0" xfId="61" applyNumberFormat="1" applyFont="1" applyFill="1" applyBorder="1" applyAlignment="1" applyProtection="1">
      <alignment horizontal="center" vertical="center"/>
      <protection/>
    </xf>
    <xf numFmtId="167" fontId="7" fillId="0" borderId="0" xfId="61" applyNumberFormat="1" applyFont="1" applyFill="1" applyBorder="1" applyAlignment="1" applyProtection="1">
      <alignment horizontal="center" vertical="center"/>
      <protection locked="0"/>
    </xf>
    <xf numFmtId="184" fontId="10" fillId="0" borderId="14" xfId="52" applyNumberFormat="1" applyFont="1" applyFill="1" applyBorder="1" applyAlignment="1" applyProtection="1">
      <alignment horizontal="center" vertical="center"/>
      <protection locked="0"/>
    </xf>
    <xf numFmtId="1" fontId="10" fillId="0" borderId="14" xfId="52" applyNumberFormat="1" applyFont="1" applyFill="1" applyBorder="1" applyAlignment="1" applyProtection="1">
      <alignment horizontal="center" vertical="center"/>
      <protection/>
    </xf>
    <xf numFmtId="0" fontId="7" fillId="0" borderId="18" xfId="61" applyFont="1" applyFill="1" applyBorder="1" applyAlignment="1" applyProtection="1">
      <alignment horizontal="left" vertical="center"/>
      <protection/>
    </xf>
    <xf numFmtId="4" fontId="7" fillId="0" borderId="15" xfId="52" applyNumberFormat="1" applyFont="1" applyFill="1" applyBorder="1" applyAlignment="1" applyProtection="1">
      <alignment horizontal="center" vertical="center"/>
      <protection/>
    </xf>
    <xf numFmtId="167" fontId="7" fillId="0" borderId="15" xfId="52" applyNumberFormat="1" applyFont="1" applyFill="1" applyBorder="1" applyAlignment="1" applyProtection="1">
      <alignment horizontal="center" vertical="center"/>
      <protection/>
    </xf>
    <xf numFmtId="0" fontId="6" fillId="0" borderId="18" xfId="61" applyFont="1" applyFill="1" applyBorder="1" applyAlignment="1" applyProtection="1">
      <alignment horizontal="left" vertical="center"/>
      <protection/>
    </xf>
    <xf numFmtId="167" fontId="7" fillId="0" borderId="19" xfId="52" applyNumberFormat="1" applyFont="1" applyFill="1" applyBorder="1" applyAlignment="1" applyProtection="1">
      <alignment horizontal="center" vertical="center"/>
      <protection/>
    </xf>
    <xf numFmtId="0" fontId="7" fillId="0" borderId="18" xfId="61" applyFont="1" applyFill="1" applyBorder="1" applyAlignment="1" applyProtection="1">
      <alignment vertical="center"/>
      <protection/>
    </xf>
    <xf numFmtId="2" fontId="7" fillId="0" borderId="0" xfId="52" applyNumberFormat="1" applyFont="1" applyFill="1" applyBorder="1" applyAlignment="1" applyProtection="1">
      <alignment horizontal="center" vertical="center"/>
      <protection locked="0"/>
    </xf>
    <xf numFmtId="4" fontId="10" fillId="0" borderId="14" xfId="51" applyNumberFormat="1" applyFont="1" applyFill="1" applyBorder="1" applyAlignment="1" applyProtection="1">
      <alignment horizontal="center" vertical="center"/>
      <protection locked="0"/>
    </xf>
    <xf numFmtId="0" fontId="7" fillId="0" borderId="18" xfId="60" applyFont="1" applyFill="1" applyBorder="1" applyAlignment="1" applyProtection="1">
      <alignment vertical="center"/>
      <protection/>
    </xf>
    <xf numFmtId="4" fontId="7" fillId="0" borderId="15" xfId="51" applyNumberFormat="1" applyFont="1" applyFill="1" applyBorder="1" applyAlignment="1" applyProtection="1">
      <alignment horizontal="center" vertical="center"/>
      <protection/>
    </xf>
    <xf numFmtId="0" fontId="6" fillId="0" borderId="18" xfId="60" applyFont="1" applyFill="1" applyBorder="1" applyAlignment="1" applyProtection="1">
      <alignment vertical="center"/>
      <protection/>
    </xf>
    <xf numFmtId="0" fontId="3" fillId="0" borderId="18" xfId="0" applyFont="1" applyBorder="1" applyAlignment="1" applyProtection="1">
      <alignment vertical="center"/>
      <protection/>
    </xf>
    <xf numFmtId="4" fontId="10" fillId="0" borderId="14" xfId="61" applyNumberFormat="1" applyFont="1" applyFill="1" applyBorder="1" applyAlignment="1" applyProtection="1">
      <alignment horizontal="center" vertical="center"/>
      <protection locked="0"/>
    </xf>
    <xf numFmtId="167" fontId="10" fillId="0" borderId="14" xfId="51" applyNumberFormat="1" applyFont="1" applyFill="1" applyBorder="1" applyAlignment="1" applyProtection="1">
      <alignment horizontal="center" vertical="center"/>
      <protection locked="0"/>
    </xf>
    <xf numFmtId="167" fontId="10" fillId="0" borderId="14" xfId="61" applyNumberFormat="1" applyFont="1" applyFill="1" applyBorder="1" applyAlignment="1" applyProtection="1">
      <alignment horizontal="center" vertical="center" wrapText="1"/>
      <protection locked="0"/>
    </xf>
    <xf numFmtId="167" fontId="10" fillId="0" borderId="20" xfId="52" applyNumberFormat="1" applyFont="1" applyFill="1" applyBorder="1" applyAlignment="1" applyProtection="1">
      <alignment horizontal="center" vertical="center"/>
      <protection locked="0"/>
    </xf>
    <xf numFmtId="0" fontId="10" fillId="0" borderId="21" xfId="61" applyFont="1" applyFill="1" applyBorder="1" applyAlignment="1" applyProtection="1">
      <alignment horizontal="left" vertical="center"/>
      <protection/>
    </xf>
    <xf numFmtId="1" fontId="7" fillId="0" borderId="22" xfId="52" applyNumberFormat="1" applyFont="1" applyFill="1" applyBorder="1" applyAlignment="1" applyProtection="1">
      <alignment horizontal="center" vertical="center"/>
      <protection/>
    </xf>
    <xf numFmtId="167" fontId="10" fillId="0" borderId="21" xfId="52" applyNumberFormat="1" applyFont="1" applyFill="1" applyBorder="1" applyAlignment="1" applyProtection="1">
      <alignment horizontal="center" vertical="center"/>
      <protection locked="0"/>
    </xf>
    <xf numFmtId="167" fontId="10" fillId="35" borderId="22" xfId="52" applyNumberFormat="1" applyFont="1" applyFill="1" applyBorder="1" applyAlignment="1" applyProtection="1">
      <alignment horizontal="center" vertical="center"/>
      <protection locked="0"/>
    </xf>
    <xf numFmtId="167" fontId="10" fillId="0" borderId="23" xfId="52" applyNumberFormat="1" applyFont="1" applyFill="1" applyBorder="1" applyAlignment="1" applyProtection="1">
      <alignment horizontal="center" vertical="center"/>
      <protection locked="0"/>
    </xf>
    <xf numFmtId="167" fontId="10" fillId="0" borderId="24" xfId="52" applyNumberFormat="1" applyFont="1" applyFill="1" applyBorder="1" applyAlignment="1" applyProtection="1">
      <alignment horizontal="center" vertical="center"/>
      <protection locked="0"/>
    </xf>
    <xf numFmtId="1" fontId="7" fillId="0" borderId="25" xfId="52" applyNumberFormat="1" applyFont="1" applyFill="1" applyBorder="1" applyAlignment="1" applyProtection="1">
      <alignment horizontal="center" vertical="center"/>
      <protection/>
    </xf>
    <xf numFmtId="167" fontId="10" fillId="0" borderId="26" xfId="61" applyNumberFormat="1" applyFont="1" applyFill="1" applyBorder="1" applyAlignment="1" applyProtection="1">
      <alignment horizontal="center" vertical="center"/>
      <protection locked="0"/>
    </xf>
    <xf numFmtId="1" fontId="7" fillId="0" borderId="21" xfId="52" applyNumberFormat="1" applyFont="1" applyFill="1" applyBorder="1" applyAlignment="1" applyProtection="1">
      <alignment horizontal="center" vertical="center"/>
      <protection/>
    </xf>
    <xf numFmtId="1" fontId="7" fillId="0" borderId="26" xfId="52" applyNumberFormat="1" applyFont="1" applyFill="1" applyBorder="1" applyAlignment="1" applyProtection="1">
      <alignment horizontal="center" vertical="center"/>
      <protection/>
    </xf>
    <xf numFmtId="4" fontId="10" fillId="0" borderId="26" xfId="52" applyNumberFormat="1" applyFont="1" applyFill="1" applyBorder="1" applyAlignment="1" applyProtection="1">
      <alignment horizontal="center" vertical="center"/>
      <protection locked="0"/>
    </xf>
    <xf numFmtId="2" fontId="10" fillId="36" borderId="26" xfId="52" applyNumberFormat="1" applyFont="1" applyFill="1" applyBorder="1" applyAlignment="1" applyProtection="1">
      <alignment horizontal="center" vertical="center"/>
      <protection locked="0"/>
    </xf>
    <xf numFmtId="4" fontId="10" fillId="0" borderId="27" xfId="52" applyNumberFormat="1" applyFont="1" applyFill="1" applyBorder="1" applyAlignment="1" applyProtection="1">
      <alignment horizontal="center" vertical="center"/>
      <protection locked="0"/>
    </xf>
    <xf numFmtId="0" fontId="10" fillId="0" borderId="21" xfId="61" applyFont="1" applyFill="1" applyBorder="1" applyAlignment="1" applyProtection="1">
      <alignment horizontal="left" vertical="center"/>
      <protection locked="0"/>
    </xf>
    <xf numFmtId="0" fontId="7" fillId="0" borderId="21" xfId="61" applyFont="1" applyFill="1" applyBorder="1" applyAlignment="1" applyProtection="1">
      <alignment horizontal="left" vertical="center"/>
      <protection/>
    </xf>
    <xf numFmtId="167" fontId="10" fillId="0" borderId="21" xfId="52" applyNumberFormat="1" applyFont="1" applyFill="1" applyBorder="1" applyAlignment="1" applyProtection="1">
      <alignment horizontal="center" vertical="center"/>
      <protection/>
    </xf>
    <xf numFmtId="0" fontId="8" fillId="0" borderId="26" xfId="61" applyFont="1" applyFill="1" applyBorder="1" applyAlignment="1" applyProtection="1">
      <alignment horizontal="left" vertical="center"/>
      <protection locked="0"/>
    </xf>
    <xf numFmtId="0" fontId="6" fillId="0" borderId="26" xfId="61" applyFont="1" applyFill="1" applyBorder="1" applyAlignment="1" applyProtection="1">
      <alignment horizontal="left" vertical="center"/>
      <protection/>
    </xf>
    <xf numFmtId="167" fontId="10" fillId="0" borderId="26" xfId="52" applyNumberFormat="1" applyFont="1" applyFill="1" applyBorder="1" applyAlignment="1" applyProtection="1">
      <alignment horizontal="center" vertical="center"/>
      <protection locked="0"/>
    </xf>
    <xf numFmtId="167" fontId="10" fillId="0" borderId="26" xfId="52" applyNumberFormat="1" applyFont="1" applyFill="1" applyBorder="1" applyAlignment="1" applyProtection="1">
      <alignment horizontal="center" vertical="center"/>
      <protection/>
    </xf>
    <xf numFmtId="167" fontId="10" fillId="0" borderId="27" xfId="52" applyNumberFormat="1" applyFont="1" applyFill="1" applyBorder="1" applyAlignment="1" applyProtection="1">
      <alignment horizontal="center" vertical="center"/>
      <protection locked="0"/>
    </xf>
    <xf numFmtId="165" fontId="10" fillId="0" borderId="24" xfId="52" applyNumberFormat="1" applyFont="1" applyFill="1" applyBorder="1" applyAlignment="1" applyProtection="1">
      <alignment horizontal="center" vertical="center"/>
      <protection locked="0"/>
    </xf>
    <xf numFmtId="4" fontId="10" fillId="0" borderId="26" xfId="52" applyNumberFormat="1" applyFont="1" applyFill="1" applyBorder="1" applyAlignment="1" applyProtection="1">
      <alignment horizontal="center" vertical="center"/>
      <protection/>
    </xf>
    <xf numFmtId="4" fontId="10" fillId="35" borderId="21" xfId="52" applyNumberFormat="1" applyFont="1" applyFill="1" applyBorder="1" applyAlignment="1" applyProtection="1">
      <alignment horizontal="center" vertical="center"/>
      <protection locked="0"/>
    </xf>
    <xf numFmtId="4" fontId="10" fillId="35" borderId="23" xfId="52" applyNumberFormat="1" applyFont="1" applyFill="1" applyBorder="1" applyAlignment="1" applyProtection="1">
      <alignment horizontal="center" vertical="center"/>
      <protection locked="0"/>
    </xf>
    <xf numFmtId="4" fontId="10" fillId="35" borderId="24" xfId="52" applyNumberFormat="1" applyFont="1" applyFill="1" applyBorder="1" applyAlignment="1" applyProtection="1">
      <alignment horizontal="center" vertical="center"/>
      <protection locked="0"/>
    </xf>
    <xf numFmtId="4" fontId="10" fillId="0" borderId="24" xfId="52" applyNumberFormat="1" applyFont="1" applyFill="1" applyBorder="1" applyAlignment="1" applyProtection="1">
      <alignment horizontal="center" vertical="center"/>
      <protection locked="0"/>
    </xf>
    <xf numFmtId="3" fontId="10" fillId="0" borderId="21" xfId="52" applyNumberFormat="1" applyFont="1" applyFill="1" applyBorder="1" applyAlignment="1" applyProtection="1">
      <alignment horizontal="center" vertical="center"/>
      <protection locked="0"/>
    </xf>
    <xf numFmtId="3" fontId="10" fillId="0" borderId="23" xfId="52" applyNumberFormat="1" applyFont="1" applyFill="1" applyBorder="1" applyAlignment="1" applyProtection="1">
      <alignment horizontal="center" vertical="center"/>
      <protection locked="0"/>
    </xf>
    <xf numFmtId="3" fontId="10" fillId="0" borderId="24" xfId="52" applyNumberFormat="1" applyFont="1" applyFill="1" applyBorder="1" applyAlignment="1" applyProtection="1">
      <alignment horizontal="center" vertical="center"/>
      <protection locked="0"/>
    </xf>
    <xf numFmtId="0" fontId="7" fillId="0" borderId="28" xfId="61" applyFont="1" applyFill="1" applyBorder="1" applyAlignment="1" applyProtection="1">
      <alignment horizontal="left" vertical="center"/>
      <protection/>
    </xf>
    <xf numFmtId="4" fontId="7" fillId="0" borderId="29" xfId="52" applyNumberFormat="1" applyFont="1" applyFill="1" applyBorder="1" applyAlignment="1" applyProtection="1">
      <alignment horizontal="center" vertical="center"/>
      <protection/>
    </xf>
    <xf numFmtId="184" fontId="10" fillId="0" borderId="21" xfId="52" applyNumberFormat="1" applyFont="1" applyFill="1" applyBorder="1" applyAlignment="1" applyProtection="1">
      <alignment horizontal="center" vertical="center"/>
      <protection locked="0"/>
    </xf>
    <xf numFmtId="4" fontId="10" fillId="0" borderId="21" xfId="52" applyNumberFormat="1" applyFont="1" applyFill="1" applyBorder="1" applyAlignment="1" applyProtection="1">
      <alignment horizontal="center" vertical="center"/>
      <protection/>
    </xf>
    <xf numFmtId="184" fontId="10" fillId="0" borderId="23" xfId="52" applyNumberFormat="1" applyFont="1" applyFill="1" applyBorder="1" applyAlignment="1" applyProtection="1">
      <alignment horizontal="center" vertical="center"/>
      <protection locked="0"/>
    </xf>
    <xf numFmtId="184" fontId="10" fillId="0" borderId="24" xfId="52" applyNumberFormat="1" applyFont="1" applyFill="1" applyBorder="1" applyAlignment="1" applyProtection="1">
      <alignment horizontal="center" vertical="center"/>
      <protection locked="0"/>
    </xf>
    <xf numFmtId="0" fontId="7" fillId="0" borderId="30" xfId="61" applyFont="1" applyFill="1" applyBorder="1" applyAlignment="1" applyProtection="1">
      <alignment vertical="center"/>
      <protection/>
    </xf>
    <xf numFmtId="167" fontId="7" fillId="0" borderId="31" xfId="52" applyNumberFormat="1" applyFont="1" applyFill="1" applyBorder="1" applyAlignment="1" applyProtection="1">
      <alignment horizontal="center" vertical="center"/>
      <protection/>
    </xf>
    <xf numFmtId="1" fontId="10" fillId="0" borderId="26" xfId="52" applyNumberFormat="1" applyFont="1" applyFill="1" applyBorder="1" applyAlignment="1" applyProtection="1">
      <alignment horizontal="center" vertical="center"/>
      <protection/>
    </xf>
    <xf numFmtId="3" fontId="7" fillId="0" borderId="10" xfId="52" applyNumberFormat="1" applyFont="1" applyFill="1" applyBorder="1" applyAlignment="1" applyProtection="1">
      <alignment horizontal="center" vertical="center"/>
      <protection/>
    </xf>
    <xf numFmtId="1" fontId="7" fillId="0" borderId="32" xfId="52" applyNumberFormat="1" applyFont="1" applyFill="1" applyBorder="1" applyAlignment="1" applyProtection="1">
      <alignment horizontal="center" vertical="center"/>
      <protection/>
    </xf>
    <xf numFmtId="1" fontId="10" fillId="0" borderId="20" xfId="52" applyNumberFormat="1" applyFont="1" applyFill="1" applyBorder="1" applyAlignment="1" applyProtection="1">
      <alignment horizontal="center" vertical="center"/>
      <protection/>
    </xf>
    <xf numFmtId="0" fontId="7" fillId="0" borderId="28" xfId="60" applyFont="1" applyFill="1" applyBorder="1" applyAlignment="1" applyProtection="1">
      <alignment vertical="center"/>
      <protection/>
    </xf>
    <xf numFmtId="4" fontId="7" fillId="0" borderId="29" xfId="51" applyNumberFormat="1" applyFont="1" applyFill="1" applyBorder="1" applyAlignment="1" applyProtection="1">
      <alignment horizontal="center" vertical="center"/>
      <protection/>
    </xf>
    <xf numFmtId="4" fontId="10" fillId="0" borderId="21" xfId="51" applyNumberFormat="1" applyFont="1" applyFill="1" applyBorder="1" applyAlignment="1" applyProtection="1">
      <alignment horizontal="center" vertical="center"/>
      <protection locked="0"/>
    </xf>
    <xf numFmtId="1" fontId="10" fillId="0" borderId="21" xfId="52" applyNumberFormat="1" applyFont="1" applyFill="1" applyBorder="1" applyAlignment="1" applyProtection="1">
      <alignment horizontal="center" vertical="center"/>
      <protection/>
    </xf>
    <xf numFmtId="4" fontId="10" fillId="0" borderId="23" xfId="51" applyNumberFormat="1" applyFont="1" applyFill="1" applyBorder="1" applyAlignment="1" applyProtection="1">
      <alignment horizontal="center" vertical="center"/>
      <protection locked="0"/>
    </xf>
    <xf numFmtId="4" fontId="10" fillId="0" borderId="24" xfId="51" applyNumberFormat="1" applyFont="1" applyFill="1" applyBorder="1" applyAlignment="1" applyProtection="1">
      <alignment horizontal="center" vertical="center"/>
      <protection locked="0"/>
    </xf>
    <xf numFmtId="0" fontId="7" fillId="0" borderId="30" xfId="60" applyFont="1" applyFill="1" applyBorder="1" applyAlignment="1" applyProtection="1">
      <alignment vertical="center"/>
      <protection/>
    </xf>
    <xf numFmtId="4" fontId="7" fillId="0" borderId="31" xfId="51" applyNumberFormat="1" applyFont="1" applyFill="1" applyBorder="1" applyAlignment="1" applyProtection="1">
      <alignment horizontal="center" vertical="center"/>
      <protection/>
    </xf>
    <xf numFmtId="4" fontId="10" fillId="0" borderId="26" xfId="51" applyNumberFormat="1" applyFont="1" applyFill="1" applyBorder="1" applyAlignment="1" applyProtection="1">
      <alignment horizontal="center" vertical="center"/>
      <protection locked="0"/>
    </xf>
    <xf numFmtId="4" fontId="10" fillId="0" borderId="27" xfId="51" applyNumberFormat="1" applyFont="1" applyFill="1" applyBorder="1" applyAlignment="1" applyProtection="1">
      <alignment horizontal="center" vertical="center"/>
      <protection locked="0"/>
    </xf>
    <xf numFmtId="0" fontId="10" fillId="0" borderId="29" xfId="61" applyFont="1" applyFill="1" applyBorder="1" applyAlignment="1" applyProtection="1">
      <alignment horizontal="left" vertical="center"/>
      <protection/>
    </xf>
    <xf numFmtId="0" fontId="8" fillId="0" borderId="31" xfId="61" applyFont="1" applyFill="1" applyBorder="1" applyAlignment="1" applyProtection="1">
      <alignment horizontal="left" vertical="center"/>
      <protection/>
    </xf>
    <xf numFmtId="0" fontId="10" fillId="0" borderId="29" xfId="61" applyFont="1" applyFill="1" applyBorder="1" applyAlignment="1" applyProtection="1">
      <alignment horizontal="left" vertical="center"/>
      <protection locked="0"/>
    </xf>
    <xf numFmtId="0" fontId="10" fillId="0" borderId="15" xfId="61" applyFont="1" applyFill="1" applyBorder="1" applyAlignment="1" applyProtection="1">
      <alignment horizontal="left" vertical="center"/>
      <protection locked="0"/>
    </xf>
    <xf numFmtId="0" fontId="8" fillId="0" borderId="31" xfId="61" applyFont="1" applyFill="1" applyBorder="1" applyAlignment="1" applyProtection="1">
      <alignment horizontal="left" vertical="center"/>
      <protection locked="0"/>
    </xf>
    <xf numFmtId="0" fontId="58" fillId="37" borderId="33" xfId="0" applyFont="1" applyFill="1" applyBorder="1" applyAlignment="1" applyProtection="1">
      <alignment horizontal="centerContinuous" vertical="center"/>
      <protection/>
    </xf>
    <xf numFmtId="0" fontId="4" fillId="37" borderId="34" xfId="0" applyFont="1" applyFill="1" applyBorder="1" applyAlignment="1" applyProtection="1">
      <alignment horizontal="centerContinuous" vertical="center"/>
      <protection/>
    </xf>
    <xf numFmtId="0" fontId="4" fillId="37" borderId="35" xfId="0" applyFont="1" applyFill="1" applyBorder="1" applyAlignment="1" applyProtection="1">
      <alignment horizontal="centerContinuous" vertical="center"/>
      <protection/>
    </xf>
    <xf numFmtId="0" fontId="8" fillId="38" borderId="36" xfId="61" applyFont="1" applyFill="1" applyBorder="1" applyAlignment="1" applyProtection="1">
      <alignment horizontal="center" vertical="center"/>
      <protection/>
    </xf>
    <xf numFmtId="49" fontId="8" fillId="33" borderId="36" xfId="61" applyNumberFormat="1" applyFont="1" applyFill="1" applyBorder="1" applyAlignment="1" applyProtection="1">
      <alignment horizontal="center" vertical="center"/>
      <protection locked="0"/>
    </xf>
    <xf numFmtId="0" fontId="8" fillId="38" borderId="33" xfId="61" applyFont="1" applyFill="1" applyBorder="1" applyAlignment="1" applyProtection="1">
      <alignment horizontal="centerContinuous" vertical="center"/>
      <protection/>
    </xf>
    <xf numFmtId="0" fontId="6" fillId="38" borderId="34" xfId="61" applyFont="1" applyFill="1" applyBorder="1" applyAlignment="1" applyProtection="1">
      <alignment horizontal="centerContinuous" vertical="center"/>
      <protection/>
    </xf>
    <xf numFmtId="0" fontId="7" fillId="38" borderId="35" xfId="61" applyFont="1" applyFill="1" applyBorder="1" applyAlignment="1" applyProtection="1">
      <alignment horizontal="centerContinuous" vertical="center"/>
      <protection/>
    </xf>
    <xf numFmtId="0" fontId="8" fillId="38" borderId="36" xfId="61" applyFont="1" applyFill="1" applyBorder="1" applyAlignment="1" applyProtection="1">
      <alignment horizontal="center" vertical="center" wrapText="1"/>
      <protection/>
    </xf>
    <xf numFmtId="0" fontId="10" fillId="0" borderId="28" xfId="61" applyFont="1" applyFill="1" applyBorder="1" applyAlignment="1" applyProtection="1">
      <alignment horizontal="left" vertical="center"/>
      <protection/>
    </xf>
    <xf numFmtId="0" fontId="10" fillId="0" borderId="18" xfId="61" applyFont="1" applyFill="1" applyBorder="1" applyAlignment="1" applyProtection="1">
      <alignment horizontal="left" vertical="center"/>
      <protection/>
    </xf>
    <xf numFmtId="0" fontId="10" fillId="0" borderId="18" xfId="61" applyFont="1" applyFill="1" applyBorder="1" applyAlignment="1" applyProtection="1">
      <alignment vertical="center"/>
      <protection/>
    </xf>
    <xf numFmtId="0" fontId="10" fillId="0" borderId="30" xfId="61" applyFont="1" applyFill="1" applyBorder="1" applyAlignment="1" applyProtection="1">
      <alignment vertical="center"/>
      <protection/>
    </xf>
    <xf numFmtId="0" fontId="10" fillId="0" borderId="28" xfId="60" applyFont="1" applyFill="1" applyBorder="1" applyAlignment="1" applyProtection="1">
      <alignment vertical="center"/>
      <protection/>
    </xf>
    <xf numFmtId="0" fontId="10" fillId="0" borderId="18" xfId="60" applyFont="1" applyFill="1" applyBorder="1" applyAlignment="1" applyProtection="1">
      <alignment vertical="center"/>
      <protection/>
    </xf>
    <xf numFmtId="0" fontId="10" fillId="0" borderId="30" xfId="60" applyFont="1" applyFill="1" applyBorder="1" applyAlignment="1" applyProtection="1">
      <alignment vertical="center"/>
      <protection/>
    </xf>
    <xf numFmtId="0" fontId="10" fillId="0" borderId="37" xfId="61" applyFont="1" applyFill="1" applyBorder="1" applyAlignment="1" applyProtection="1">
      <alignment horizontal="left" vertical="center"/>
      <protection/>
    </xf>
    <xf numFmtId="167" fontId="10" fillId="0" borderId="38" xfId="52" applyNumberFormat="1" applyFont="1" applyFill="1" applyBorder="1" applyAlignment="1" applyProtection="1">
      <alignment horizontal="center" vertical="center"/>
      <protection locked="0"/>
    </xf>
    <xf numFmtId="167" fontId="10" fillId="35" borderId="39" xfId="52" applyNumberFormat="1" applyFont="1" applyFill="1" applyBorder="1" applyAlignment="1" applyProtection="1">
      <alignment horizontal="center" vertical="center"/>
      <protection locked="0"/>
    </xf>
    <xf numFmtId="167" fontId="10" fillId="0" borderId="40" xfId="52" applyNumberFormat="1" applyFont="1" applyFill="1" applyBorder="1" applyAlignment="1" applyProtection="1">
      <alignment horizontal="center" vertical="center"/>
      <protection locked="0"/>
    </xf>
    <xf numFmtId="0" fontId="8" fillId="0" borderId="19" xfId="61" applyFont="1" applyFill="1" applyBorder="1" applyAlignment="1" applyProtection="1">
      <alignment horizontal="left" vertical="center"/>
      <protection/>
    </xf>
    <xf numFmtId="167" fontId="10" fillId="35" borderId="32" xfId="52" applyNumberFormat="1" applyFont="1" applyFill="1" applyBorder="1" applyAlignment="1" applyProtection="1">
      <alignment horizontal="center" vertical="center"/>
      <protection locked="0"/>
    </xf>
    <xf numFmtId="167" fontId="10" fillId="0" borderId="41" xfId="52" applyNumberFormat="1" applyFont="1" applyFill="1" applyBorder="1" applyAlignment="1" applyProtection="1">
      <alignment horizontal="center" vertical="center"/>
      <protection locked="0"/>
    </xf>
    <xf numFmtId="0" fontId="8" fillId="37" borderId="42" xfId="61" applyFont="1" applyFill="1" applyBorder="1" applyAlignment="1" applyProtection="1">
      <alignment horizontal="left" vertical="center"/>
      <protection/>
    </xf>
    <xf numFmtId="1" fontId="7" fillId="37" borderId="34" xfId="52" applyNumberFormat="1" applyFont="1" applyFill="1" applyBorder="1" applyAlignment="1" applyProtection="1">
      <alignment horizontal="center" vertical="center"/>
      <protection/>
    </xf>
    <xf numFmtId="167" fontId="10" fillId="37" borderId="43" xfId="52" applyNumberFormat="1" applyFont="1" applyFill="1" applyBorder="1" applyAlignment="1" applyProtection="1">
      <alignment horizontal="center" vertical="center"/>
      <protection/>
    </xf>
    <xf numFmtId="167" fontId="10" fillId="37" borderId="34" xfId="52" applyNumberFormat="1" applyFont="1" applyFill="1" applyBorder="1" applyAlignment="1" applyProtection="1">
      <alignment horizontal="center" vertical="center"/>
      <protection/>
    </xf>
    <xf numFmtId="167" fontId="10" fillId="37" borderId="44" xfId="52" applyNumberFormat="1" applyFont="1" applyFill="1" applyBorder="1" applyAlignment="1" applyProtection="1">
      <alignment horizontal="center" vertical="center"/>
      <protection/>
    </xf>
    <xf numFmtId="4" fontId="10" fillId="37" borderId="41" xfId="61" applyNumberFormat="1" applyFont="1" applyFill="1" applyBorder="1" applyAlignment="1" applyProtection="1">
      <alignment horizontal="center" vertical="center"/>
      <protection/>
    </xf>
    <xf numFmtId="0" fontId="10" fillId="0" borderId="45" xfId="61" applyFont="1" applyFill="1" applyBorder="1" applyAlignment="1" applyProtection="1">
      <alignment horizontal="left" vertical="center" wrapText="1"/>
      <protection/>
    </xf>
    <xf numFmtId="1" fontId="7" fillId="0" borderId="46" xfId="52" applyNumberFormat="1" applyFont="1" applyFill="1" applyBorder="1" applyAlignment="1" applyProtection="1">
      <alignment horizontal="center" vertical="center"/>
      <protection/>
    </xf>
    <xf numFmtId="167" fontId="10" fillId="0" borderId="47" xfId="61" applyNumberFormat="1" applyFont="1" applyFill="1" applyBorder="1" applyAlignment="1" applyProtection="1">
      <alignment horizontal="center" vertical="center"/>
      <protection locked="0"/>
    </xf>
    <xf numFmtId="167" fontId="10" fillId="35" borderId="46" xfId="61" applyNumberFormat="1" applyFont="1" applyFill="1" applyBorder="1" applyAlignment="1" applyProtection="1">
      <alignment horizontal="center" vertical="center"/>
      <protection locked="0"/>
    </xf>
    <xf numFmtId="167" fontId="10" fillId="0" borderId="48" xfId="61" applyNumberFormat="1" applyFont="1" applyFill="1" applyBorder="1" applyAlignment="1" applyProtection="1">
      <alignment horizontal="center" vertical="center"/>
      <protection locked="0"/>
    </xf>
    <xf numFmtId="0" fontId="8" fillId="37" borderId="42" xfId="61" applyFont="1" applyFill="1" applyBorder="1" applyAlignment="1" applyProtection="1">
      <alignment horizontal="left" vertical="center" wrapText="1"/>
      <protection/>
    </xf>
    <xf numFmtId="4" fontId="10" fillId="37" borderId="43" xfId="61" applyNumberFormat="1" applyFont="1" applyFill="1" applyBorder="1" applyAlignment="1" applyProtection="1">
      <alignment horizontal="center" vertical="center"/>
      <protection/>
    </xf>
    <xf numFmtId="4" fontId="10" fillId="37" borderId="34" xfId="61" applyNumberFormat="1" applyFont="1" applyFill="1" applyBorder="1" applyAlignment="1" applyProtection="1">
      <alignment horizontal="center" vertical="center"/>
      <protection/>
    </xf>
    <xf numFmtId="4" fontId="10" fillId="37" borderId="44" xfId="61" applyNumberFormat="1" applyFont="1" applyFill="1" applyBorder="1" applyAlignment="1" applyProtection="1">
      <alignment horizontal="center" vertical="center"/>
      <protection/>
    </xf>
    <xf numFmtId="0" fontId="10" fillId="0" borderId="38" xfId="61" applyFont="1" applyFill="1" applyBorder="1" applyAlignment="1" applyProtection="1">
      <alignment horizontal="left" vertical="center"/>
      <protection/>
    </xf>
    <xf numFmtId="1" fontId="7" fillId="0" borderId="38" xfId="52" applyNumberFormat="1" applyFont="1" applyFill="1" applyBorder="1" applyAlignment="1" applyProtection="1">
      <alignment horizontal="center" vertical="center"/>
      <protection/>
    </xf>
    <xf numFmtId="4" fontId="10" fillId="35" borderId="38" xfId="52" applyNumberFormat="1" applyFont="1" applyFill="1" applyBorder="1" applyAlignment="1" applyProtection="1">
      <alignment horizontal="center" vertical="center"/>
      <protection locked="0"/>
    </xf>
    <xf numFmtId="4" fontId="10" fillId="35" borderId="40" xfId="52" applyNumberFormat="1" applyFont="1" applyFill="1" applyBorder="1" applyAlignment="1" applyProtection="1">
      <alignment horizontal="center" vertical="center"/>
      <protection locked="0"/>
    </xf>
    <xf numFmtId="4" fontId="10" fillId="0" borderId="20" xfId="52" applyNumberFormat="1" applyFont="1" applyFill="1" applyBorder="1" applyAlignment="1" applyProtection="1">
      <alignment horizontal="center" vertical="center"/>
      <protection locked="0"/>
    </xf>
    <xf numFmtId="1" fontId="7" fillId="37" borderId="43" xfId="52" applyNumberFormat="1" applyFont="1" applyFill="1" applyBorder="1" applyAlignment="1" applyProtection="1">
      <alignment horizontal="center" vertical="center"/>
      <protection/>
    </xf>
    <xf numFmtId="4" fontId="10" fillId="37" borderId="43" xfId="52" applyNumberFormat="1" applyFont="1" applyFill="1" applyBorder="1" applyAlignment="1" applyProtection="1">
      <alignment horizontal="center" vertical="center"/>
      <protection/>
    </xf>
    <xf numFmtId="4" fontId="10" fillId="37" borderId="44" xfId="52" applyNumberFormat="1" applyFont="1" applyFill="1" applyBorder="1" applyAlignment="1" applyProtection="1">
      <alignment horizontal="center" vertical="center"/>
      <protection/>
    </xf>
    <xf numFmtId="0" fontId="10" fillId="0" borderId="49" xfId="61" applyFont="1" applyFill="1" applyBorder="1" applyAlignment="1" applyProtection="1">
      <alignment horizontal="left" vertical="center"/>
      <protection/>
    </xf>
    <xf numFmtId="1" fontId="7" fillId="0" borderId="49" xfId="52" applyNumberFormat="1" applyFont="1" applyFill="1" applyBorder="1" applyAlignment="1" applyProtection="1">
      <alignment horizontal="center" vertical="center"/>
      <protection/>
    </xf>
    <xf numFmtId="4" fontId="10" fillId="0" borderId="49" xfId="52" applyNumberFormat="1" applyFont="1" applyFill="1" applyBorder="1" applyAlignment="1" applyProtection="1">
      <alignment horizontal="center" vertical="center"/>
      <protection locked="0"/>
    </xf>
    <xf numFmtId="4" fontId="10" fillId="35" borderId="49" xfId="52" applyNumberFormat="1" applyFont="1" applyFill="1" applyBorder="1" applyAlignment="1" applyProtection="1">
      <alignment horizontal="center" vertical="center"/>
      <protection locked="0"/>
    </xf>
    <xf numFmtId="4" fontId="10" fillId="35" borderId="50" xfId="52" applyNumberFormat="1" applyFont="1" applyFill="1" applyBorder="1" applyAlignment="1" applyProtection="1">
      <alignment horizontal="center" vertical="center"/>
      <protection locked="0"/>
    </xf>
    <xf numFmtId="4" fontId="10" fillId="0" borderId="38" xfId="52" applyNumberFormat="1" applyFont="1" applyFill="1" applyBorder="1" applyAlignment="1" applyProtection="1">
      <alignment horizontal="center" vertical="center"/>
      <protection locked="0"/>
    </xf>
    <xf numFmtId="4" fontId="10" fillId="0" borderId="40" xfId="52" applyNumberFormat="1" applyFont="1" applyFill="1" applyBorder="1" applyAlignment="1" applyProtection="1">
      <alignment horizontal="center" vertical="center"/>
      <protection locked="0"/>
    </xf>
    <xf numFmtId="3" fontId="10" fillId="0" borderId="38" xfId="52" applyNumberFormat="1" applyFont="1" applyFill="1" applyBorder="1" applyAlignment="1" applyProtection="1">
      <alignment horizontal="center" vertical="center"/>
      <protection locked="0"/>
    </xf>
    <xf numFmtId="3" fontId="10" fillId="0" borderId="40" xfId="52" applyNumberFormat="1" applyFont="1" applyFill="1" applyBorder="1" applyAlignment="1" applyProtection="1">
      <alignment horizontal="center" vertical="center"/>
      <protection locked="0"/>
    </xf>
    <xf numFmtId="0" fontId="10" fillId="0" borderId="51" xfId="61" applyFont="1" applyFill="1" applyBorder="1" applyAlignment="1" applyProtection="1">
      <alignment horizontal="left" vertical="center"/>
      <protection/>
    </xf>
    <xf numFmtId="0" fontId="7" fillId="0" borderId="51" xfId="61" applyFont="1" applyFill="1" applyBorder="1" applyAlignment="1" applyProtection="1">
      <alignment horizontal="left" vertical="center"/>
      <protection/>
    </xf>
    <xf numFmtId="167" fontId="7" fillId="0" borderId="37" xfId="52" applyNumberFormat="1" applyFont="1" applyFill="1" applyBorder="1" applyAlignment="1" applyProtection="1">
      <alignment horizontal="center" vertical="center"/>
      <protection/>
    </xf>
    <xf numFmtId="1" fontId="10" fillId="0" borderId="38" xfId="52" applyNumberFormat="1" applyFont="1" applyFill="1" applyBorder="1" applyAlignment="1" applyProtection="1">
      <alignment horizontal="center" vertical="center"/>
      <protection/>
    </xf>
    <xf numFmtId="0" fontId="10" fillId="0" borderId="52" xfId="61" applyFont="1" applyFill="1" applyBorder="1" applyAlignment="1" applyProtection="1">
      <alignment horizontal="left" vertical="center"/>
      <protection/>
    </xf>
    <xf numFmtId="0" fontId="7" fillId="0" borderId="52" xfId="61" applyFont="1" applyFill="1" applyBorder="1" applyAlignment="1" applyProtection="1">
      <alignment horizontal="left" vertical="center"/>
      <protection/>
    </xf>
    <xf numFmtId="0" fontId="8" fillId="37" borderId="33" xfId="61" applyFont="1" applyFill="1" applyBorder="1" applyAlignment="1" applyProtection="1">
      <alignment horizontal="left" vertical="center"/>
      <protection/>
    </xf>
    <xf numFmtId="0" fontId="6" fillId="37" borderId="34" xfId="61" applyFont="1" applyFill="1" applyBorder="1" applyAlignment="1" applyProtection="1">
      <alignment horizontal="left" vertical="center"/>
      <protection/>
    </xf>
    <xf numFmtId="167" fontId="6" fillId="37" borderId="53" xfId="52" applyNumberFormat="1" applyFont="1" applyFill="1" applyBorder="1" applyAlignment="1" applyProtection="1">
      <alignment horizontal="center" vertical="center"/>
      <protection/>
    </xf>
    <xf numFmtId="1" fontId="10" fillId="37" borderId="43" xfId="52" applyNumberFormat="1" applyFont="1" applyFill="1" applyBorder="1" applyAlignment="1" applyProtection="1">
      <alignment horizontal="center" vertical="center"/>
      <protection/>
    </xf>
    <xf numFmtId="167" fontId="10" fillId="0" borderId="20" xfId="61" applyNumberFormat="1" applyFont="1" applyFill="1" applyBorder="1" applyAlignment="1" applyProtection="1">
      <alignment horizontal="center" vertical="center"/>
      <protection locked="0"/>
    </xf>
    <xf numFmtId="4" fontId="8" fillId="38" borderId="36" xfId="51" applyNumberFormat="1" applyFont="1" applyFill="1" applyBorder="1" applyAlignment="1" applyProtection="1">
      <alignment horizontal="center" vertical="center"/>
      <protection/>
    </xf>
    <xf numFmtId="167" fontId="8" fillId="38" borderId="36" xfId="61" applyNumberFormat="1" applyFont="1" applyFill="1" applyBorder="1" applyAlignment="1" applyProtection="1">
      <alignment horizontal="center" vertical="center" wrapText="1"/>
      <protection/>
    </xf>
    <xf numFmtId="0" fontId="10" fillId="38" borderId="33" xfId="0" applyFont="1" applyFill="1" applyBorder="1" applyAlignment="1" applyProtection="1">
      <alignment vertical="center"/>
      <protection/>
    </xf>
    <xf numFmtId="0" fontId="7" fillId="38" borderId="35" xfId="0" applyFont="1" applyFill="1" applyBorder="1" applyAlignment="1" applyProtection="1">
      <alignment vertical="center"/>
      <protection/>
    </xf>
    <xf numFmtId="4" fontId="6" fillId="34" borderId="54" xfId="51" applyNumberFormat="1" applyFont="1" applyFill="1" applyBorder="1" applyAlignment="1" applyProtection="1">
      <alignment horizontal="center" vertical="center"/>
      <protection/>
    </xf>
    <xf numFmtId="4" fontId="8" fillId="34" borderId="55" xfId="51" applyNumberFormat="1" applyFont="1" applyFill="1" applyBorder="1" applyAlignment="1" applyProtection="1">
      <alignment horizontal="center" vertical="center"/>
      <protection/>
    </xf>
    <xf numFmtId="167" fontId="8" fillId="34" borderId="55" xfId="61" applyNumberFormat="1" applyFont="1" applyFill="1" applyBorder="1" applyAlignment="1" applyProtection="1">
      <alignment horizontal="center" vertical="center" wrapText="1"/>
      <protection/>
    </xf>
    <xf numFmtId="167" fontId="10" fillId="0" borderId="24" xfId="61" applyNumberFormat="1" applyFont="1" applyFill="1" applyBorder="1" applyAlignment="1" applyProtection="1">
      <alignment horizontal="center" vertical="center" wrapText="1"/>
      <protection locked="0"/>
    </xf>
    <xf numFmtId="0" fontId="8" fillId="0" borderId="56" xfId="0" applyFont="1" applyBorder="1" applyAlignment="1" applyProtection="1">
      <alignment vertical="center"/>
      <protection/>
    </xf>
    <xf numFmtId="0" fontId="3" fillId="0" borderId="57" xfId="0" applyFont="1" applyBorder="1" applyAlignment="1" applyProtection="1">
      <alignment vertical="center"/>
      <protection/>
    </xf>
    <xf numFmtId="0" fontId="8" fillId="0" borderId="33" xfId="0" applyFont="1" applyBorder="1" applyAlignment="1" applyProtection="1">
      <alignment vertical="center"/>
      <protection/>
    </xf>
    <xf numFmtId="0" fontId="5" fillId="0" borderId="34" xfId="60" applyFont="1" applyFill="1" applyBorder="1" applyAlignment="1" applyProtection="1">
      <alignment vertical="center"/>
      <protection/>
    </xf>
    <xf numFmtId="4" fontId="5" fillId="0" borderId="34" xfId="51" applyNumberFormat="1" applyFont="1" applyFill="1" applyBorder="1" applyAlignment="1" applyProtection="1">
      <alignment horizontal="center" vertical="center"/>
      <protection/>
    </xf>
    <xf numFmtId="4" fontId="5" fillId="0" borderId="35" xfId="51" applyNumberFormat="1" applyFont="1" applyFill="1" applyBorder="1" applyAlignment="1" applyProtection="1">
      <alignment horizontal="center" vertical="center"/>
      <protection/>
    </xf>
    <xf numFmtId="0" fontId="8" fillId="0" borderId="33" xfId="0" applyFont="1" applyBorder="1" applyAlignment="1" applyProtection="1">
      <alignment horizontal="left" vertical="center" wrapText="1"/>
      <protection/>
    </xf>
    <xf numFmtId="0" fontId="8" fillId="0" borderId="34" xfId="0" applyFont="1" applyBorder="1" applyAlignment="1" applyProtection="1">
      <alignment horizontal="left" vertical="center" wrapText="1"/>
      <protection/>
    </xf>
    <xf numFmtId="0" fontId="3" fillId="0" borderId="58" xfId="0" applyFont="1" applyBorder="1" applyAlignment="1" applyProtection="1">
      <alignment vertical="center"/>
      <protection/>
    </xf>
    <xf numFmtId="0" fontId="7" fillId="0" borderId="59" xfId="61" applyFont="1" applyBorder="1" applyAlignment="1" applyProtection="1">
      <alignment horizontal="center" vertical="center"/>
      <protection/>
    </xf>
    <xf numFmtId="4" fontId="7" fillId="0" borderId="59" xfId="61" applyNumberFormat="1" applyFont="1" applyBorder="1" applyAlignment="1" applyProtection="1">
      <alignment vertical="center"/>
      <protection/>
    </xf>
    <xf numFmtId="4" fontId="7" fillId="0" borderId="59" xfId="61" applyNumberFormat="1" applyFont="1" applyBorder="1" applyAlignment="1" applyProtection="1">
      <alignment horizontal="center" vertical="center"/>
      <protection/>
    </xf>
    <xf numFmtId="4" fontId="7" fillId="0" borderId="59" xfId="61" applyNumberFormat="1" applyFont="1" applyBorder="1" applyAlignment="1" applyProtection="1">
      <alignment horizontal="right" vertical="center"/>
      <protection/>
    </xf>
    <xf numFmtId="0" fontId="3" fillId="0" borderId="59" xfId="0" applyFont="1" applyBorder="1" applyAlignment="1" applyProtection="1">
      <alignment vertical="center"/>
      <protection/>
    </xf>
    <xf numFmtId="0" fontId="3" fillId="34" borderId="0" xfId="0" applyFont="1" applyFill="1" applyBorder="1" applyAlignment="1" applyProtection="1">
      <alignment vertical="center" wrapText="1"/>
      <protection/>
    </xf>
    <xf numFmtId="0" fontId="3" fillId="34" borderId="13" xfId="0" applyFont="1" applyFill="1" applyBorder="1" applyAlignment="1" applyProtection="1">
      <alignment vertical="center" wrapText="1"/>
      <protection/>
    </xf>
    <xf numFmtId="1" fontId="10" fillId="0" borderId="60" xfId="52" applyNumberFormat="1" applyFont="1" applyFill="1" applyBorder="1" applyAlignment="1" applyProtection="1">
      <alignment horizontal="center" vertical="center"/>
      <protection/>
    </xf>
    <xf numFmtId="1" fontId="10" fillId="0" borderId="13" xfId="52" applyNumberFormat="1" applyFont="1" applyFill="1" applyBorder="1" applyAlignment="1" applyProtection="1">
      <alignment horizontal="center" vertical="center"/>
      <protection/>
    </xf>
    <xf numFmtId="0" fontId="8" fillId="34" borderId="11" xfId="61" applyFont="1" applyFill="1" applyBorder="1" applyAlignment="1" applyProtection="1">
      <alignment horizontal="centerContinuous" vertical="center" wrapText="1"/>
      <protection/>
    </xf>
    <xf numFmtId="0" fontId="10" fillId="38" borderId="18" xfId="61" applyFont="1" applyFill="1" applyBorder="1" applyAlignment="1" applyProtection="1">
      <alignment vertical="center"/>
      <protection/>
    </xf>
    <xf numFmtId="0" fontId="10" fillId="38" borderId="18" xfId="0" applyFont="1" applyFill="1" applyBorder="1" applyAlignment="1" applyProtection="1">
      <alignment vertical="center"/>
      <protection/>
    </xf>
    <xf numFmtId="0" fontId="8" fillId="34" borderId="11" xfId="61" applyFont="1" applyFill="1" applyBorder="1" applyAlignment="1" applyProtection="1">
      <alignment horizontal="center" vertical="center" wrapText="1"/>
      <protection/>
    </xf>
    <xf numFmtId="4" fontId="8" fillId="38" borderId="61" xfId="51" applyNumberFormat="1" applyFont="1" applyFill="1" applyBorder="1" applyAlignment="1" applyProtection="1">
      <alignment horizontal="centerContinuous" vertical="center"/>
      <protection/>
    </xf>
    <xf numFmtId="4" fontId="8" fillId="34" borderId="18" xfId="51" applyNumberFormat="1" applyFont="1" applyFill="1" applyBorder="1" applyAlignment="1" applyProtection="1">
      <alignment horizontal="centerContinuous" vertical="center"/>
      <protection/>
    </xf>
    <xf numFmtId="4" fontId="8" fillId="38" borderId="15" xfId="51" applyNumberFormat="1" applyFont="1" applyFill="1" applyBorder="1" applyAlignment="1" applyProtection="1">
      <alignment horizontal="centerContinuous" vertical="center"/>
      <protection/>
    </xf>
    <xf numFmtId="0" fontId="10" fillId="34" borderId="18" xfId="61" applyFont="1" applyFill="1" applyBorder="1" applyAlignment="1" applyProtection="1">
      <alignment vertical="center"/>
      <protection/>
    </xf>
    <xf numFmtId="0" fontId="10" fillId="34" borderId="18" xfId="0" applyFont="1" applyFill="1" applyBorder="1" applyAlignment="1" applyProtection="1">
      <alignment vertical="center"/>
      <protection/>
    </xf>
    <xf numFmtId="3" fontId="10" fillId="0" borderId="62" xfId="52" applyNumberFormat="1" applyFont="1" applyFill="1" applyBorder="1" applyAlignment="1" applyProtection="1">
      <alignment horizontal="center" vertical="center"/>
      <protection/>
    </xf>
    <xf numFmtId="0" fontId="10" fillId="33" borderId="61" xfId="61" applyFont="1" applyFill="1" applyBorder="1" applyAlignment="1" applyProtection="1">
      <alignment vertical="center"/>
      <protection locked="0"/>
    </xf>
    <xf numFmtId="4" fontId="10" fillId="33" borderId="15" xfId="52" applyNumberFormat="1" applyFont="1" applyFill="1" applyBorder="1" applyAlignment="1" applyProtection="1">
      <alignment vertical="center"/>
      <protection locked="0"/>
    </xf>
    <xf numFmtId="0" fontId="10" fillId="33" borderId="61" xfId="0" applyFont="1" applyFill="1" applyBorder="1" applyAlignment="1" applyProtection="1">
      <alignment vertical="center"/>
      <protection locked="0"/>
    </xf>
    <xf numFmtId="0" fontId="10" fillId="33" borderId="15" xfId="61" applyFont="1" applyFill="1" applyBorder="1" applyAlignment="1" applyProtection="1">
      <alignment vertical="center"/>
      <protection locked="0"/>
    </xf>
    <xf numFmtId="0" fontId="58" fillId="37" borderId="34" xfId="0" applyFont="1" applyFill="1" applyBorder="1" applyAlignment="1" applyProtection="1">
      <alignment horizontal="centerContinuous" vertical="center"/>
      <protection/>
    </xf>
    <xf numFmtId="4" fontId="58" fillId="37" borderId="34" xfId="0" applyNumberFormat="1" applyFont="1" applyFill="1" applyBorder="1" applyAlignment="1" applyProtection="1">
      <alignment horizontal="centerContinuous" vertical="center"/>
      <protection/>
    </xf>
    <xf numFmtId="0" fontId="58" fillId="37" borderId="35" xfId="0" applyFont="1" applyFill="1" applyBorder="1" applyAlignment="1" applyProtection="1">
      <alignment horizontal="centerContinuous" vertical="center"/>
      <protection/>
    </xf>
    <xf numFmtId="0" fontId="9" fillId="38" borderId="63" xfId="61" applyFont="1" applyFill="1" applyBorder="1" applyAlignment="1" applyProtection="1">
      <alignment horizontal="centerContinuous" vertical="center"/>
      <protection/>
    </xf>
    <xf numFmtId="0" fontId="11" fillId="38" borderId="55" xfId="61" applyFont="1" applyFill="1" applyBorder="1" applyAlignment="1" applyProtection="1">
      <alignment horizontal="centerContinuous" vertical="center"/>
      <protection/>
    </xf>
    <xf numFmtId="0" fontId="11" fillId="34" borderId="55" xfId="61" applyFont="1" applyFill="1" applyBorder="1" applyAlignment="1" applyProtection="1">
      <alignment horizontal="centerContinuous" vertical="center"/>
      <protection/>
    </xf>
    <xf numFmtId="4" fontId="7" fillId="38" borderId="55" xfId="61" applyNumberFormat="1" applyFont="1" applyFill="1" applyBorder="1" applyAlignment="1" applyProtection="1">
      <alignment horizontal="centerContinuous" vertical="center"/>
      <protection/>
    </xf>
    <xf numFmtId="4" fontId="7" fillId="34" borderId="55" xfId="61" applyNumberFormat="1" applyFont="1" applyFill="1" applyBorder="1" applyAlignment="1" applyProtection="1">
      <alignment horizontal="centerContinuous" vertical="center"/>
      <protection/>
    </xf>
    <xf numFmtId="4" fontId="7" fillId="38" borderId="64" xfId="61" applyNumberFormat="1" applyFont="1" applyFill="1" applyBorder="1" applyAlignment="1" applyProtection="1">
      <alignment horizontal="centerContinuous" vertical="center"/>
      <protection/>
    </xf>
    <xf numFmtId="0" fontId="9" fillId="38" borderId="65" xfId="61" applyFont="1" applyFill="1" applyBorder="1" applyAlignment="1" applyProtection="1">
      <alignment horizontal="centerContinuous" vertical="center"/>
      <protection/>
    </xf>
    <xf numFmtId="0" fontId="11" fillId="38" borderId="46" xfId="61" applyFont="1" applyFill="1" applyBorder="1" applyAlignment="1" applyProtection="1">
      <alignment horizontal="centerContinuous" vertical="center"/>
      <protection/>
    </xf>
    <xf numFmtId="0" fontId="11" fillId="34" borderId="46" xfId="61" applyFont="1" applyFill="1" applyBorder="1" applyAlignment="1" applyProtection="1">
      <alignment horizontal="centerContinuous" vertical="center"/>
      <protection/>
    </xf>
    <xf numFmtId="4" fontId="7" fillId="38" borderId="46" xfId="61" applyNumberFormat="1" applyFont="1" applyFill="1" applyBorder="1" applyAlignment="1" applyProtection="1">
      <alignment horizontal="centerContinuous" vertical="center"/>
      <protection/>
    </xf>
    <xf numFmtId="4" fontId="7" fillId="34" borderId="46" xfId="61" applyNumberFormat="1" applyFont="1" applyFill="1" applyBorder="1" applyAlignment="1" applyProtection="1">
      <alignment horizontal="centerContinuous" vertical="center"/>
      <protection/>
    </xf>
    <xf numFmtId="4" fontId="7" fillId="38" borderId="66" xfId="61" applyNumberFormat="1" applyFont="1" applyFill="1" applyBorder="1" applyAlignment="1" applyProtection="1">
      <alignment horizontal="centerContinuous" vertical="center"/>
      <protection/>
    </xf>
    <xf numFmtId="0" fontId="8" fillId="34" borderId="34" xfId="61" applyFont="1" applyFill="1" applyBorder="1" applyAlignment="1" applyProtection="1">
      <alignment horizontal="centerContinuous" vertical="center"/>
      <protection/>
    </xf>
    <xf numFmtId="0" fontId="10" fillId="38" borderId="35" xfId="61" applyFont="1" applyFill="1" applyBorder="1" applyAlignment="1" applyProtection="1">
      <alignment horizontal="centerContinuous" vertical="center"/>
      <protection/>
    </xf>
    <xf numFmtId="175" fontId="8" fillId="38" borderId="36" xfId="61" applyNumberFormat="1" applyFont="1" applyFill="1" applyBorder="1" applyAlignment="1" applyProtection="1">
      <alignment horizontal="center" vertical="center"/>
      <protection/>
    </xf>
    <xf numFmtId="170" fontId="8" fillId="38" borderId="36" xfId="61" applyNumberFormat="1" applyFont="1" applyFill="1" applyBorder="1" applyAlignment="1" applyProtection="1">
      <alignment horizontal="center" vertical="center"/>
      <protection/>
    </xf>
    <xf numFmtId="0" fontId="8" fillId="38" borderId="36" xfId="61" applyFont="1" applyFill="1" applyBorder="1" applyAlignment="1" applyProtection="1">
      <alignment horizontal="centerContinuous" vertical="center"/>
      <protection/>
    </xf>
    <xf numFmtId="0" fontId="8" fillId="34" borderId="36" xfId="61" applyFont="1" applyFill="1" applyBorder="1" applyAlignment="1" applyProtection="1">
      <alignment horizontal="centerContinuous" vertical="center"/>
      <protection/>
    </xf>
    <xf numFmtId="0" fontId="10" fillId="38" borderId="36" xfId="61" applyFont="1" applyFill="1" applyBorder="1" applyAlignment="1" applyProtection="1">
      <alignment horizontal="centerContinuous" vertical="center"/>
      <protection/>
    </xf>
    <xf numFmtId="0" fontId="10" fillId="34" borderId="36" xfId="61" applyFont="1" applyFill="1" applyBorder="1" applyAlignment="1" applyProtection="1">
      <alignment horizontal="centerContinuous" vertical="center"/>
      <protection/>
    </xf>
    <xf numFmtId="175" fontId="8" fillId="38" borderId="36" xfId="61" applyNumberFormat="1" applyFont="1" applyFill="1" applyBorder="1" applyAlignment="1" applyProtection="1">
      <alignment horizontal="centerContinuous" vertical="center"/>
      <protection/>
    </xf>
    <xf numFmtId="1" fontId="10" fillId="0" borderId="67" xfId="52" applyNumberFormat="1" applyFont="1" applyFill="1" applyBorder="1" applyAlignment="1" applyProtection="1">
      <alignment horizontal="center" vertical="center"/>
      <protection/>
    </xf>
    <xf numFmtId="1" fontId="10" fillId="0" borderId="19" xfId="52" applyNumberFormat="1" applyFont="1" applyFill="1" applyBorder="1" applyAlignment="1" applyProtection="1">
      <alignment horizontal="center" vertical="center"/>
      <protection/>
    </xf>
    <xf numFmtId="3" fontId="7" fillId="0" borderId="68" xfId="52" applyNumberFormat="1" applyFont="1" applyFill="1" applyBorder="1" applyAlignment="1" applyProtection="1">
      <alignment horizontal="center" vertical="center"/>
      <protection/>
    </xf>
    <xf numFmtId="1" fontId="10" fillId="0" borderId="69" xfId="52" applyNumberFormat="1" applyFont="1" applyFill="1" applyBorder="1" applyAlignment="1" applyProtection="1">
      <alignment horizontal="center" vertical="center"/>
      <protection/>
    </xf>
    <xf numFmtId="1" fontId="10" fillId="0" borderId="70" xfId="52" applyNumberFormat="1" applyFont="1" applyFill="1" applyBorder="1" applyAlignment="1" applyProtection="1">
      <alignment horizontal="center" vertical="center"/>
      <protection/>
    </xf>
    <xf numFmtId="1" fontId="10" fillId="0" borderId="71" xfId="52" applyNumberFormat="1" applyFont="1" applyFill="1" applyBorder="1" applyAlignment="1" applyProtection="1">
      <alignment horizontal="center" vertical="center"/>
      <protection/>
    </xf>
    <xf numFmtId="1" fontId="10" fillId="0" borderId="72" xfId="52" applyNumberFormat="1" applyFont="1" applyFill="1" applyBorder="1" applyAlignment="1" applyProtection="1">
      <alignment horizontal="center" vertical="center"/>
      <protection/>
    </xf>
    <xf numFmtId="49" fontId="10" fillId="0" borderId="41" xfId="52" applyNumberFormat="1" applyFont="1" applyFill="1" applyBorder="1" applyAlignment="1" applyProtection="1">
      <alignment horizontal="center" vertical="center"/>
      <protection locked="0"/>
    </xf>
    <xf numFmtId="1" fontId="10" fillId="0" borderId="73" xfId="52" applyNumberFormat="1" applyFont="1" applyFill="1" applyBorder="1" applyAlignment="1" applyProtection="1">
      <alignment horizontal="center" vertical="center"/>
      <protection/>
    </xf>
    <xf numFmtId="1" fontId="10" fillId="0" borderId="74" xfId="52" applyNumberFormat="1" applyFont="1" applyFill="1" applyBorder="1" applyAlignment="1" applyProtection="1">
      <alignment horizontal="center" vertical="center"/>
      <protection/>
    </xf>
    <xf numFmtId="49" fontId="10" fillId="0" borderId="27" xfId="52" applyNumberFormat="1" applyFont="1" applyFill="1" applyBorder="1" applyAlignment="1" applyProtection="1">
      <alignment horizontal="center" vertical="center"/>
      <protection locked="0"/>
    </xf>
    <xf numFmtId="2" fontId="10" fillId="0" borderId="41" xfId="61" applyNumberFormat="1" applyFont="1" applyFill="1" applyBorder="1" applyAlignment="1" applyProtection="1">
      <alignment horizontal="center" vertical="center"/>
      <protection locked="0"/>
    </xf>
    <xf numFmtId="2" fontId="10" fillId="0" borderId="27" xfId="61" applyNumberFormat="1" applyFont="1" applyFill="1" applyBorder="1" applyAlignment="1" applyProtection="1">
      <alignment horizontal="center" vertical="center"/>
      <protection locked="0"/>
    </xf>
    <xf numFmtId="4" fontId="10" fillId="37" borderId="27" xfId="61" applyNumberFormat="1" applyFont="1" applyFill="1" applyBorder="1" applyAlignment="1" applyProtection="1">
      <alignment horizontal="center" vertical="center"/>
      <protection/>
    </xf>
    <xf numFmtId="1" fontId="10" fillId="0" borderId="52" xfId="52" applyNumberFormat="1" applyFont="1" applyFill="1" applyBorder="1" applyAlignment="1" applyProtection="1">
      <alignment horizontal="center" vertical="center"/>
      <protection/>
    </xf>
    <xf numFmtId="1" fontId="10" fillId="0" borderId="18" xfId="52" applyNumberFormat="1" applyFont="1" applyFill="1" applyBorder="1" applyAlignment="1" applyProtection="1">
      <alignment horizontal="center" vertical="center"/>
      <protection/>
    </xf>
    <xf numFmtId="167" fontId="10" fillId="0" borderId="75" xfId="52" applyNumberFormat="1" applyFont="1" applyFill="1" applyBorder="1" applyAlignment="1" applyProtection="1">
      <alignment horizontal="center" vertical="center"/>
      <protection locked="0"/>
    </xf>
    <xf numFmtId="167" fontId="10" fillId="0" borderId="76" xfId="52" applyNumberFormat="1" applyFont="1" applyFill="1" applyBorder="1" applyAlignment="1" applyProtection="1">
      <alignment horizontal="center" vertical="center"/>
      <protection locked="0"/>
    </xf>
    <xf numFmtId="167" fontId="10" fillId="0" borderId="77" xfId="52" applyNumberFormat="1" applyFont="1" applyFill="1" applyBorder="1" applyAlignment="1" applyProtection="1">
      <alignment horizontal="center" vertical="center"/>
      <protection locked="0"/>
    </xf>
    <xf numFmtId="167" fontId="10" fillId="37" borderId="75" xfId="52" applyNumberFormat="1" applyFont="1" applyFill="1" applyBorder="1" applyAlignment="1" applyProtection="1">
      <alignment horizontal="center" vertical="center"/>
      <protection/>
    </xf>
    <xf numFmtId="167" fontId="10" fillId="37" borderId="77" xfId="52" applyNumberFormat="1" applyFont="1" applyFill="1" applyBorder="1" applyAlignment="1" applyProtection="1">
      <alignment horizontal="center" vertical="center"/>
      <protection/>
    </xf>
    <xf numFmtId="167" fontId="10" fillId="0" borderId="78" xfId="52" applyNumberFormat="1" applyFont="1" applyFill="1" applyBorder="1" applyAlignment="1" applyProtection="1">
      <alignment horizontal="center" vertical="center"/>
      <protection locked="0"/>
    </xf>
    <xf numFmtId="167" fontId="10" fillId="37" borderId="78" xfId="52" applyNumberFormat="1" applyFont="1" applyFill="1" applyBorder="1" applyAlignment="1" applyProtection="1">
      <alignment horizontal="center" vertical="center"/>
      <protection/>
    </xf>
    <xf numFmtId="1" fontId="10" fillId="0" borderId="79" xfId="52" applyNumberFormat="1" applyFont="1" applyFill="1" applyBorder="1" applyAlignment="1" applyProtection="1">
      <alignment horizontal="center" vertical="center"/>
      <protection/>
    </xf>
    <xf numFmtId="1" fontId="10" fillId="0" borderId="80" xfId="52" applyNumberFormat="1" applyFont="1" applyFill="1" applyBorder="1" applyAlignment="1" applyProtection="1">
      <alignment horizontal="center" vertical="center"/>
      <protection/>
    </xf>
    <xf numFmtId="49" fontId="10" fillId="0" borderId="23" xfId="52" applyNumberFormat="1" applyFont="1" applyFill="1" applyBorder="1" applyAlignment="1" applyProtection="1">
      <alignment horizontal="center" vertical="center"/>
      <protection locked="0"/>
    </xf>
    <xf numFmtId="2" fontId="10" fillId="0" borderId="23" xfId="61" applyNumberFormat="1" applyFont="1" applyFill="1" applyBorder="1" applyAlignment="1" applyProtection="1">
      <alignment horizontal="center" vertical="center"/>
      <protection locked="0"/>
    </xf>
    <xf numFmtId="4" fontId="10" fillId="37" borderId="23" xfId="61" applyNumberFormat="1" applyFont="1" applyFill="1" applyBorder="1" applyAlignment="1" applyProtection="1">
      <alignment horizontal="center" vertical="center"/>
      <protection/>
    </xf>
    <xf numFmtId="1" fontId="10" fillId="0" borderId="28" xfId="52" applyNumberFormat="1" applyFont="1" applyFill="1" applyBorder="1" applyAlignment="1" applyProtection="1">
      <alignment horizontal="center" vertical="center"/>
      <protection/>
    </xf>
    <xf numFmtId="1" fontId="10" fillId="0" borderId="30" xfId="52" applyNumberFormat="1" applyFont="1" applyFill="1" applyBorder="1" applyAlignment="1" applyProtection="1">
      <alignment horizontal="center" vertical="center"/>
      <protection/>
    </xf>
    <xf numFmtId="0" fontId="8" fillId="38" borderId="42" xfId="0" applyFont="1" applyFill="1" applyBorder="1" applyAlignment="1" applyProtection="1">
      <alignment horizontal="centerContinuous" vertical="center"/>
      <protection/>
    </xf>
    <xf numFmtId="0" fontId="8" fillId="38" borderId="43" xfId="0" applyFont="1" applyFill="1" applyBorder="1" applyAlignment="1" applyProtection="1">
      <alignment horizontal="centerContinuous" vertical="center"/>
      <protection/>
    </xf>
    <xf numFmtId="0" fontId="8" fillId="34" borderId="43" xfId="0" applyFont="1" applyFill="1" applyBorder="1" applyAlignment="1" applyProtection="1">
      <alignment horizontal="centerContinuous" vertical="center"/>
      <protection/>
    </xf>
    <xf numFmtId="4" fontId="10" fillId="38" borderId="43" xfId="52" applyNumberFormat="1" applyFont="1" applyFill="1" applyBorder="1" applyAlignment="1" applyProtection="1">
      <alignment horizontal="centerContinuous" vertical="center"/>
      <protection/>
    </xf>
    <xf numFmtId="0" fontId="10" fillId="38" borderId="43" xfId="61" applyFont="1" applyFill="1" applyBorder="1" applyAlignment="1" applyProtection="1">
      <alignment horizontal="centerContinuous" vertical="center"/>
      <protection/>
    </xf>
    <xf numFmtId="0" fontId="8" fillId="38" borderId="43" xfId="61" applyFont="1" applyFill="1" applyBorder="1" applyAlignment="1" applyProtection="1">
      <alignment horizontal="centerContinuous" vertical="center"/>
      <protection/>
    </xf>
    <xf numFmtId="0" fontId="8" fillId="34" borderId="43" xfId="61" applyFont="1" applyFill="1" applyBorder="1" applyAlignment="1" applyProtection="1">
      <alignment horizontal="centerContinuous" vertical="center"/>
      <protection/>
    </xf>
    <xf numFmtId="3" fontId="10" fillId="38" borderId="44" xfId="52" applyNumberFormat="1" applyFont="1" applyFill="1" applyBorder="1" applyAlignment="1" applyProtection="1">
      <alignment horizontal="centerContinuous" vertical="center"/>
      <protection/>
    </xf>
    <xf numFmtId="0" fontId="8" fillId="38" borderId="44" xfId="61" applyFont="1" applyFill="1" applyBorder="1" applyAlignment="1" applyProtection="1">
      <alignment horizontal="centerContinuous" vertical="center" wrapText="1"/>
      <protection/>
    </xf>
    <xf numFmtId="0" fontId="8" fillId="34" borderId="52" xfId="61" applyFont="1" applyFill="1" applyBorder="1" applyAlignment="1" applyProtection="1">
      <alignment horizontal="centerContinuous" vertical="center" wrapText="1"/>
      <protection/>
    </xf>
    <xf numFmtId="4" fontId="10" fillId="0" borderId="20" xfId="61" applyNumberFormat="1" applyFont="1" applyFill="1" applyBorder="1" applyAlignment="1" applyProtection="1">
      <alignment horizontal="center" vertical="center"/>
      <protection locked="0"/>
    </xf>
    <xf numFmtId="0" fontId="8" fillId="38" borderId="52" xfId="61" applyFont="1" applyFill="1" applyBorder="1" applyAlignment="1" applyProtection="1">
      <alignment horizontal="center" vertical="center" wrapText="1"/>
      <protection/>
    </xf>
    <xf numFmtId="4" fontId="10" fillId="0" borderId="38" xfId="61" applyNumberFormat="1" applyFont="1" applyFill="1" applyBorder="1" applyAlignment="1" applyProtection="1">
      <alignment horizontal="center" vertical="center"/>
      <protection locked="0"/>
    </xf>
    <xf numFmtId="0" fontId="8" fillId="34" borderId="18" xfId="61" applyFont="1" applyFill="1" applyBorder="1" applyAlignment="1" applyProtection="1">
      <alignment horizontal="center" vertical="center" wrapText="1"/>
      <protection/>
    </xf>
    <xf numFmtId="0" fontId="8" fillId="38" borderId="36" xfId="61" applyFont="1" applyFill="1" applyBorder="1" applyAlignment="1" applyProtection="1">
      <alignment horizontal="centerContinuous" vertical="center" wrapText="1"/>
      <protection/>
    </xf>
    <xf numFmtId="0" fontId="8" fillId="38" borderId="33" xfId="0" applyFont="1" applyFill="1" applyBorder="1" applyAlignment="1" applyProtection="1">
      <alignment horizontal="centerContinuous" vertical="center"/>
      <protection/>
    </xf>
    <xf numFmtId="0" fontId="8" fillId="38" borderId="34" xfId="0" applyFont="1" applyFill="1" applyBorder="1" applyAlignment="1" applyProtection="1">
      <alignment horizontal="centerContinuous" vertical="center"/>
      <protection/>
    </xf>
    <xf numFmtId="0" fontId="10" fillId="38" borderId="81" xfId="61" applyFont="1" applyFill="1" applyBorder="1" applyAlignment="1" applyProtection="1">
      <alignment vertical="center"/>
      <protection/>
    </xf>
    <xf numFmtId="0" fontId="10" fillId="38" borderId="28" xfId="61" applyFont="1" applyFill="1" applyBorder="1" applyAlignment="1" applyProtection="1">
      <alignment vertical="center"/>
      <protection/>
    </xf>
    <xf numFmtId="4" fontId="10" fillId="38" borderId="82" xfId="52" applyNumberFormat="1" applyFont="1" applyFill="1" applyBorder="1" applyAlignment="1" applyProtection="1">
      <alignment vertical="center"/>
      <protection/>
    </xf>
    <xf numFmtId="0" fontId="10" fillId="38" borderId="56" xfId="0" applyFont="1" applyFill="1" applyBorder="1" applyAlignment="1" applyProtection="1">
      <alignment vertical="center"/>
      <protection/>
    </xf>
    <xf numFmtId="4" fontId="10" fillId="38" borderId="57" xfId="52" applyNumberFormat="1" applyFont="1" applyFill="1" applyBorder="1" applyAlignment="1" applyProtection="1">
      <alignment vertical="center"/>
      <protection/>
    </xf>
    <xf numFmtId="0" fontId="10" fillId="38" borderId="56" xfId="61" applyFont="1" applyFill="1" applyBorder="1" applyAlignment="1" applyProtection="1">
      <alignment vertical="center"/>
      <protection/>
    </xf>
    <xf numFmtId="0" fontId="10" fillId="38" borderId="57" xfId="61" applyFont="1" applyFill="1" applyBorder="1" applyAlignment="1" applyProtection="1">
      <alignment vertical="center"/>
      <protection/>
    </xf>
    <xf numFmtId="0" fontId="10" fillId="38" borderId="83" xfId="61" applyFont="1" applyFill="1" applyBorder="1" applyAlignment="1" applyProtection="1">
      <alignment vertical="center"/>
      <protection/>
    </xf>
    <xf numFmtId="0" fontId="10" fillId="38" borderId="30" xfId="61" applyFont="1" applyFill="1" applyBorder="1" applyAlignment="1" applyProtection="1">
      <alignment vertical="center"/>
      <protection/>
    </xf>
    <xf numFmtId="4" fontId="10" fillId="38" borderId="84" xfId="52" applyNumberFormat="1" applyFont="1" applyFill="1" applyBorder="1" applyAlignment="1" applyProtection="1">
      <alignment vertical="center"/>
      <protection/>
    </xf>
    <xf numFmtId="4" fontId="10" fillId="0" borderId="24" xfId="61" applyNumberFormat="1" applyFont="1" applyFill="1" applyBorder="1" applyAlignment="1" applyProtection="1">
      <alignment horizontal="center" vertical="center"/>
      <protection locked="0"/>
    </xf>
    <xf numFmtId="1" fontId="10" fillId="0" borderId="85" xfId="52" applyNumberFormat="1" applyFont="1" applyFill="1" applyBorder="1" applyAlignment="1" applyProtection="1">
      <alignment horizontal="center" vertical="center"/>
      <protection/>
    </xf>
    <xf numFmtId="4" fontId="10" fillId="0" borderId="26" xfId="61" applyNumberFormat="1" applyFont="1" applyFill="1" applyBorder="1" applyAlignment="1" applyProtection="1">
      <alignment horizontal="center" vertical="center"/>
      <protection locked="0"/>
    </xf>
    <xf numFmtId="0" fontId="10" fillId="34" borderId="30" xfId="61" applyFont="1" applyFill="1" applyBorder="1" applyAlignment="1" applyProtection="1">
      <alignment vertical="center"/>
      <protection/>
    </xf>
    <xf numFmtId="4" fontId="10" fillId="0" borderId="27" xfId="61" applyNumberFormat="1" applyFont="1" applyFill="1" applyBorder="1" applyAlignment="1" applyProtection="1">
      <alignment horizontal="center" vertical="center"/>
      <protection locked="0"/>
    </xf>
    <xf numFmtId="4" fontId="8" fillId="38" borderId="42" xfId="51" applyNumberFormat="1" applyFont="1" applyFill="1" applyBorder="1" applyAlignment="1" applyProtection="1">
      <alignment horizontal="centerContinuous" vertical="center"/>
      <protection/>
    </xf>
    <xf numFmtId="4" fontId="8" fillId="38" borderId="43" xfId="51" applyNumberFormat="1" applyFont="1" applyFill="1" applyBorder="1" applyAlignment="1" applyProtection="1">
      <alignment horizontal="centerContinuous" vertical="center"/>
      <protection/>
    </xf>
    <xf numFmtId="4" fontId="8" fillId="38" borderId="44" xfId="51" applyNumberFormat="1" applyFont="1" applyFill="1" applyBorder="1" applyAlignment="1" applyProtection="1">
      <alignment horizontal="centerContinuous" vertical="center"/>
      <protection/>
    </xf>
    <xf numFmtId="4" fontId="8" fillId="34" borderId="52" xfId="51" applyNumberFormat="1" applyFont="1" applyFill="1" applyBorder="1" applyAlignment="1" applyProtection="1">
      <alignment horizontal="centerContinuous" vertical="center"/>
      <protection/>
    </xf>
    <xf numFmtId="0" fontId="10" fillId="34" borderId="28" xfId="61" applyFont="1" applyFill="1" applyBorder="1" applyAlignment="1" applyProtection="1">
      <alignment vertical="center"/>
      <protection/>
    </xf>
    <xf numFmtId="0" fontId="10" fillId="38" borderId="82" xfId="61" applyFont="1" applyFill="1" applyBorder="1" applyAlignment="1" applyProtection="1">
      <alignment vertical="center"/>
      <protection/>
    </xf>
    <xf numFmtId="0" fontId="10" fillId="38" borderId="57" xfId="0" applyFont="1" applyFill="1" applyBorder="1" applyAlignment="1" applyProtection="1">
      <alignment vertical="center"/>
      <protection/>
    </xf>
    <xf numFmtId="0" fontId="10" fillId="38" borderId="84" xfId="61" applyFont="1" applyFill="1" applyBorder="1" applyAlignment="1" applyProtection="1">
      <alignment vertical="center"/>
      <protection/>
    </xf>
    <xf numFmtId="4" fontId="8" fillId="38" borderId="33" xfId="51" applyNumberFormat="1" applyFont="1" applyFill="1" applyBorder="1" applyAlignment="1" applyProtection="1">
      <alignment horizontal="centerContinuous" vertical="center"/>
      <protection/>
    </xf>
    <xf numFmtId="4" fontId="8" fillId="34" borderId="34" xfId="51" applyNumberFormat="1" applyFont="1" applyFill="1" applyBorder="1" applyAlignment="1" applyProtection="1">
      <alignment horizontal="centerContinuous" vertical="center"/>
      <protection/>
    </xf>
    <xf numFmtId="4" fontId="8" fillId="38" borderId="35" xfId="51" applyNumberFormat="1" applyFont="1" applyFill="1" applyBorder="1" applyAlignment="1" applyProtection="1">
      <alignment horizontal="centerContinuous" vertical="center"/>
      <protection/>
    </xf>
    <xf numFmtId="4" fontId="10" fillId="0" borderId="41" xfId="61" applyNumberFormat="1" applyFont="1" applyFill="1" applyBorder="1" applyAlignment="1" applyProtection="1">
      <alignment horizontal="center" vertical="center"/>
      <protection locked="0"/>
    </xf>
    <xf numFmtId="4" fontId="10" fillId="0" borderId="40" xfId="61" applyNumberFormat="1" applyFont="1" applyFill="1" applyBorder="1" applyAlignment="1" applyProtection="1">
      <alignment horizontal="center" vertical="center"/>
      <protection locked="0"/>
    </xf>
    <xf numFmtId="4" fontId="10" fillId="37" borderId="41" xfId="0" applyNumberFormat="1" applyFont="1" applyFill="1" applyBorder="1" applyAlignment="1" applyProtection="1">
      <alignment horizontal="center" vertical="center"/>
      <protection/>
    </xf>
    <xf numFmtId="4" fontId="10" fillId="37" borderId="24" xfId="0" applyNumberFormat="1" applyFont="1" applyFill="1" applyBorder="1" applyAlignment="1" applyProtection="1">
      <alignment horizontal="center" vertical="center"/>
      <protection/>
    </xf>
    <xf numFmtId="4" fontId="10" fillId="37" borderId="40" xfId="0" applyNumberFormat="1" applyFont="1" applyFill="1" applyBorder="1" applyAlignment="1" applyProtection="1">
      <alignment horizontal="center" vertical="center"/>
      <protection/>
    </xf>
    <xf numFmtId="0" fontId="8" fillId="38" borderId="75" xfId="0" applyFont="1" applyFill="1" applyBorder="1" applyAlignment="1" applyProtection="1">
      <alignment vertical="center"/>
      <protection/>
    </xf>
    <xf numFmtId="0" fontId="8" fillId="38" borderId="76" xfId="0" applyFont="1" applyFill="1" applyBorder="1" applyAlignment="1" applyProtection="1">
      <alignment vertical="center"/>
      <protection/>
    </xf>
    <xf numFmtId="0" fontId="8" fillId="38" borderId="77" xfId="0" applyFont="1" applyFill="1" applyBorder="1" applyAlignment="1" applyProtection="1">
      <alignment vertical="center"/>
      <protection/>
    </xf>
    <xf numFmtId="0" fontId="8" fillId="38" borderId="86" xfId="0" applyFont="1" applyFill="1" applyBorder="1" applyAlignment="1" applyProtection="1">
      <alignment vertical="center"/>
      <protection/>
    </xf>
    <xf numFmtId="1" fontId="10" fillId="0" borderId="87" xfId="52" applyNumberFormat="1" applyFont="1" applyFill="1" applyBorder="1" applyAlignment="1" applyProtection="1">
      <alignment horizontal="center" vertical="center"/>
      <protection/>
    </xf>
    <xf numFmtId="4" fontId="10" fillId="0" borderId="41" xfId="0" applyNumberFormat="1" applyFont="1" applyFill="1" applyBorder="1" applyAlignment="1" applyProtection="1">
      <alignment horizontal="center" vertical="center"/>
      <protection locked="0"/>
    </xf>
    <xf numFmtId="4" fontId="10" fillId="0" borderId="24" xfId="0" applyNumberFormat="1" applyFont="1" applyFill="1" applyBorder="1" applyAlignment="1" applyProtection="1">
      <alignment horizontal="center" vertical="center"/>
      <protection locked="0"/>
    </xf>
    <xf numFmtId="1" fontId="10" fillId="0" borderId="88" xfId="52" applyNumberFormat="1" applyFont="1" applyFill="1" applyBorder="1" applyAlignment="1" applyProtection="1">
      <alignment horizontal="center" vertical="center"/>
      <protection/>
    </xf>
    <xf numFmtId="1" fontId="10" fillId="0" borderId="37" xfId="52" applyNumberFormat="1" applyFont="1" applyFill="1" applyBorder="1" applyAlignment="1" applyProtection="1">
      <alignment horizontal="center" vertical="center"/>
      <protection/>
    </xf>
    <xf numFmtId="1" fontId="10" fillId="39" borderId="73" xfId="52" applyNumberFormat="1" applyFont="1" applyFill="1" applyBorder="1" applyAlignment="1" applyProtection="1">
      <alignment horizontal="center" vertical="center"/>
      <protection/>
    </xf>
    <xf numFmtId="1" fontId="10" fillId="39" borderId="89" xfId="52" applyNumberFormat="1" applyFont="1" applyFill="1" applyBorder="1" applyAlignment="1" applyProtection="1">
      <alignment horizontal="center" vertical="center"/>
      <protection/>
    </xf>
    <xf numFmtId="1" fontId="10" fillId="37" borderId="19" xfId="52" applyNumberFormat="1" applyFont="1" applyFill="1" applyBorder="1" applyAlignment="1" applyProtection="1">
      <alignment horizontal="center" vertical="center"/>
      <protection/>
    </xf>
    <xf numFmtId="1" fontId="10" fillId="37" borderId="15" xfId="52" applyNumberFormat="1" applyFont="1" applyFill="1" applyBorder="1" applyAlignment="1" applyProtection="1">
      <alignment horizontal="center" vertical="center"/>
      <protection/>
    </xf>
    <xf numFmtId="1" fontId="10" fillId="37" borderId="37" xfId="52" applyNumberFormat="1" applyFont="1" applyFill="1" applyBorder="1" applyAlignment="1" applyProtection="1">
      <alignment horizontal="center" vertical="center"/>
      <protection/>
    </xf>
    <xf numFmtId="1" fontId="10" fillId="0" borderId="89" xfId="52" applyNumberFormat="1" applyFont="1" applyFill="1" applyBorder="1" applyAlignment="1" applyProtection="1">
      <alignment horizontal="center" vertical="center"/>
      <protection/>
    </xf>
    <xf numFmtId="1" fontId="10" fillId="37" borderId="72" xfId="52" applyNumberFormat="1" applyFont="1" applyFill="1" applyBorder="1" applyAlignment="1" applyProtection="1">
      <alignment horizontal="center" vertical="center"/>
      <protection/>
    </xf>
    <xf numFmtId="1" fontId="10" fillId="37" borderId="73" xfId="52" applyNumberFormat="1" applyFont="1" applyFill="1" applyBorder="1" applyAlignment="1" applyProtection="1">
      <alignment horizontal="center" vertical="center"/>
      <protection/>
    </xf>
    <xf numFmtId="1" fontId="10" fillId="37" borderId="89" xfId="52" applyNumberFormat="1" applyFont="1" applyFill="1" applyBorder="1" applyAlignment="1" applyProtection="1">
      <alignment horizontal="center" vertical="center"/>
      <protection/>
    </xf>
    <xf numFmtId="4" fontId="10" fillId="0" borderId="40" xfId="0" applyNumberFormat="1" applyFont="1" applyFill="1" applyBorder="1" applyAlignment="1" applyProtection="1">
      <alignment horizontal="center" vertical="center"/>
      <protection locked="0"/>
    </xf>
    <xf numFmtId="0" fontId="8" fillId="38" borderId="78" xfId="0" applyFont="1" applyFill="1" applyBorder="1" applyAlignment="1" applyProtection="1">
      <alignment vertical="center"/>
      <protection/>
    </xf>
    <xf numFmtId="0" fontId="8" fillId="38" borderId="36" xfId="0" applyFont="1" applyFill="1" applyBorder="1" applyAlignment="1" applyProtection="1">
      <alignment vertical="center"/>
      <protection/>
    </xf>
    <xf numFmtId="1" fontId="10" fillId="0" borderId="33" xfId="52" applyNumberFormat="1" applyFont="1" applyFill="1" applyBorder="1" applyAlignment="1" applyProtection="1">
      <alignment horizontal="center" vertical="center"/>
      <protection/>
    </xf>
    <xf numFmtId="4" fontId="10" fillId="37" borderId="44" xfId="0" applyNumberFormat="1" applyFont="1" applyFill="1" applyBorder="1" applyAlignment="1" applyProtection="1">
      <alignment horizontal="center" vertical="center"/>
      <protection/>
    </xf>
    <xf numFmtId="1" fontId="10" fillId="0" borderId="42" xfId="52" applyNumberFormat="1" applyFont="1" applyFill="1" applyBorder="1" applyAlignment="1" applyProtection="1">
      <alignment horizontal="center" vertical="center"/>
      <protection/>
    </xf>
    <xf numFmtId="1" fontId="10" fillId="37" borderId="42" xfId="52" applyNumberFormat="1" applyFont="1" applyFill="1" applyBorder="1" applyAlignment="1" applyProtection="1">
      <alignment horizontal="center" vertical="center"/>
      <protection/>
    </xf>
    <xf numFmtId="1" fontId="10" fillId="37" borderId="53" xfId="52" applyNumberFormat="1" applyFont="1" applyFill="1" applyBorder="1" applyAlignment="1" applyProtection="1">
      <alignment horizontal="center" vertical="center"/>
      <protection/>
    </xf>
    <xf numFmtId="1" fontId="10" fillId="39" borderId="72" xfId="52" applyNumberFormat="1" applyFont="1" applyFill="1" applyBorder="1" applyAlignment="1" applyProtection="1">
      <alignment horizontal="center" vertical="center"/>
      <protection/>
    </xf>
    <xf numFmtId="4" fontId="8" fillId="37" borderId="44" xfId="0" applyNumberFormat="1" applyFont="1" applyFill="1" applyBorder="1" applyAlignment="1" applyProtection="1">
      <alignment horizontal="center" vertical="center"/>
      <protection/>
    </xf>
    <xf numFmtId="0" fontId="8" fillId="34" borderId="36" xfId="0" applyFont="1" applyFill="1" applyBorder="1" applyAlignment="1" applyProtection="1">
      <alignment horizontal="center" vertical="center" wrapText="1"/>
      <protection/>
    </xf>
    <xf numFmtId="4" fontId="8" fillId="38" borderId="36" xfId="0" applyNumberFormat="1" applyFont="1" applyFill="1" applyBorder="1" applyAlignment="1" applyProtection="1">
      <alignment horizontal="centerContinuous" vertical="center"/>
      <protection/>
    </xf>
    <xf numFmtId="4" fontId="8" fillId="34" borderId="36" xfId="0" applyNumberFormat="1" applyFont="1" applyFill="1" applyBorder="1" applyAlignment="1" applyProtection="1">
      <alignment horizontal="centerContinuous" vertical="center"/>
      <protection/>
    </xf>
    <xf numFmtId="4" fontId="10" fillId="0" borderId="75" xfId="0" applyNumberFormat="1" applyFont="1" applyFill="1" applyBorder="1" applyAlignment="1" applyProtection="1">
      <alignment horizontal="center" vertical="center"/>
      <protection locked="0"/>
    </xf>
    <xf numFmtId="4" fontId="10" fillId="0" borderId="76" xfId="0" applyNumberFormat="1" applyFont="1" applyFill="1" applyBorder="1" applyAlignment="1" applyProtection="1">
      <alignment horizontal="center" vertical="center"/>
      <protection locked="0"/>
    </xf>
    <xf numFmtId="4" fontId="10" fillId="37" borderId="75" xfId="0" applyNumberFormat="1" applyFont="1" applyFill="1" applyBorder="1" applyAlignment="1" applyProtection="1">
      <alignment horizontal="center" vertical="center"/>
      <protection/>
    </xf>
    <xf numFmtId="4" fontId="10" fillId="37" borderId="76" xfId="0" applyNumberFormat="1" applyFont="1" applyFill="1" applyBorder="1" applyAlignment="1" applyProtection="1">
      <alignment horizontal="center" vertical="center"/>
      <protection/>
    </xf>
    <xf numFmtId="4" fontId="10" fillId="0" borderId="86" xfId="0" applyNumberFormat="1" applyFont="1" applyFill="1" applyBorder="1" applyAlignment="1" applyProtection="1">
      <alignment horizontal="center" vertical="center"/>
      <protection locked="0"/>
    </xf>
    <xf numFmtId="1" fontId="10" fillId="0" borderId="51" xfId="52" applyNumberFormat="1" applyFont="1" applyFill="1" applyBorder="1" applyAlignment="1" applyProtection="1">
      <alignment horizontal="center" vertical="center"/>
      <protection/>
    </xf>
    <xf numFmtId="4" fontId="10" fillId="37" borderId="86" xfId="0" applyNumberFormat="1" applyFont="1" applyFill="1" applyBorder="1" applyAlignment="1" applyProtection="1">
      <alignment horizontal="center" vertical="center"/>
      <protection/>
    </xf>
    <xf numFmtId="4" fontId="8" fillId="37" borderId="36" xfId="0" applyNumberFormat="1" applyFont="1" applyFill="1" applyBorder="1" applyAlignment="1" applyProtection="1">
      <alignment horizontal="center" vertical="center"/>
      <protection/>
    </xf>
    <xf numFmtId="1" fontId="10" fillId="0" borderId="34" xfId="52" applyNumberFormat="1" applyFont="1" applyFill="1" applyBorder="1" applyAlignment="1" applyProtection="1">
      <alignment horizontal="center" vertical="center"/>
      <protection/>
    </xf>
    <xf numFmtId="3" fontId="10" fillId="37" borderId="20" xfId="58" applyNumberFormat="1" applyFont="1" applyFill="1" applyBorder="1" applyAlignment="1" applyProtection="1">
      <alignment horizontal="center" vertical="center"/>
      <protection/>
    </xf>
    <xf numFmtId="0" fontId="8" fillId="38" borderId="52" xfId="0" applyNumberFormat="1" applyFont="1" applyFill="1" applyBorder="1" applyAlignment="1" applyProtection="1">
      <alignment vertical="center"/>
      <protection/>
    </xf>
    <xf numFmtId="0" fontId="8" fillId="38" borderId="42" xfId="0" applyNumberFormat="1" applyFont="1" applyFill="1" applyBorder="1" applyAlignment="1" applyProtection="1">
      <alignment vertical="center"/>
      <protection/>
    </xf>
    <xf numFmtId="0" fontId="8" fillId="38" borderId="90" xfId="0" applyNumberFormat="1" applyFont="1" applyFill="1" applyBorder="1" applyAlignment="1" applyProtection="1">
      <alignment vertical="center"/>
      <protection/>
    </xf>
    <xf numFmtId="4" fontId="8" fillId="38" borderId="91" xfId="58" applyNumberFormat="1" applyFont="1" applyFill="1" applyBorder="1" applyAlignment="1" applyProtection="1">
      <alignment vertical="center"/>
      <protection/>
    </xf>
    <xf numFmtId="3" fontId="10" fillId="0" borderId="78" xfId="58" applyNumberFormat="1" applyFont="1" applyFill="1" applyBorder="1" applyAlignment="1" applyProtection="1">
      <alignment horizontal="center" vertical="center"/>
      <protection locked="0"/>
    </xf>
    <xf numFmtId="3" fontId="10" fillId="37" borderId="78" xfId="58" applyNumberFormat="1" applyFont="1" applyFill="1" applyBorder="1" applyAlignment="1" applyProtection="1">
      <alignment horizontal="center" vertical="center"/>
      <protection/>
    </xf>
    <xf numFmtId="4" fontId="10" fillId="37" borderId="78" xfId="0" applyNumberFormat="1" applyFont="1" applyFill="1" applyBorder="1" applyAlignment="1" applyProtection="1">
      <alignment horizontal="center" vertical="center"/>
      <protection/>
    </xf>
    <xf numFmtId="0" fontId="8" fillId="38" borderId="43" xfId="0" applyNumberFormat="1" applyFont="1" applyFill="1" applyBorder="1" applyAlignment="1" applyProtection="1">
      <alignment vertical="center"/>
      <protection/>
    </xf>
    <xf numFmtId="4" fontId="8" fillId="38" borderId="44" xfId="58" applyNumberFormat="1" applyFont="1" applyFill="1" applyBorder="1" applyAlignment="1" applyProtection="1">
      <alignment vertical="center"/>
      <protection/>
    </xf>
    <xf numFmtId="3" fontId="10" fillId="37" borderId="36" xfId="58" applyNumberFormat="1" applyFont="1" applyFill="1" applyBorder="1" applyAlignment="1" applyProtection="1">
      <alignment horizontal="center" vertical="center"/>
      <protection/>
    </xf>
    <xf numFmtId="1" fontId="10" fillId="0" borderId="53" xfId="52" applyNumberFormat="1" applyFont="1" applyFill="1" applyBorder="1" applyAlignment="1" applyProtection="1">
      <alignment horizontal="center" vertical="center"/>
      <protection/>
    </xf>
    <xf numFmtId="4" fontId="10" fillId="37" borderId="43" xfId="58" applyNumberFormat="1" applyFont="1" applyFill="1" applyBorder="1" applyAlignment="1" applyProtection="1">
      <alignment horizontal="center" vertical="center"/>
      <protection/>
    </xf>
    <xf numFmtId="1" fontId="10" fillId="0" borderId="92" xfId="52" applyNumberFormat="1" applyFont="1" applyFill="1" applyBorder="1" applyAlignment="1" applyProtection="1">
      <alignment horizontal="center" vertical="center"/>
      <protection/>
    </xf>
    <xf numFmtId="3" fontId="10" fillId="37" borderId="43" xfId="58" applyNumberFormat="1" applyFont="1" applyFill="1" applyBorder="1" applyAlignment="1" applyProtection="1">
      <alignment horizontal="center" vertical="center"/>
      <protection/>
    </xf>
    <xf numFmtId="4" fontId="10" fillId="37" borderId="36" xfId="0" applyNumberFormat="1" applyFont="1" applyFill="1" applyBorder="1" applyAlignment="1" applyProtection="1">
      <alignment horizontal="center" vertical="center"/>
      <protection/>
    </xf>
    <xf numFmtId="0" fontId="8" fillId="38" borderId="93" xfId="0" applyNumberFormat="1" applyFont="1" applyFill="1" applyBorder="1" applyAlignment="1" applyProtection="1">
      <alignment vertical="center"/>
      <protection/>
    </xf>
    <xf numFmtId="0" fontId="8" fillId="38" borderId="51" xfId="0" applyNumberFormat="1" applyFont="1" applyFill="1" applyBorder="1" applyAlignment="1" applyProtection="1">
      <alignment vertical="center"/>
      <protection/>
    </xf>
    <xf numFmtId="4" fontId="8" fillId="38" borderId="94" xfId="58" applyNumberFormat="1" applyFont="1" applyFill="1" applyBorder="1" applyAlignment="1" applyProtection="1">
      <alignment vertical="center"/>
      <protection/>
    </xf>
    <xf numFmtId="3" fontId="10" fillId="0" borderId="86" xfId="58" applyNumberFormat="1" applyFont="1" applyFill="1" applyBorder="1" applyAlignment="1" applyProtection="1">
      <alignment horizontal="center" vertical="center"/>
      <protection locked="0"/>
    </xf>
    <xf numFmtId="4" fontId="10" fillId="37" borderId="38" xfId="58" applyNumberFormat="1" applyFont="1" applyFill="1" applyBorder="1" applyAlignment="1" applyProtection="1">
      <alignment horizontal="center" vertical="center"/>
      <protection/>
    </xf>
    <xf numFmtId="1" fontId="10" fillId="0" borderId="95" xfId="52" applyNumberFormat="1" applyFont="1" applyFill="1" applyBorder="1" applyAlignment="1" applyProtection="1">
      <alignment horizontal="center" vertical="center"/>
      <protection/>
    </xf>
    <xf numFmtId="3" fontId="10" fillId="37" borderId="86" xfId="58" applyNumberFormat="1" applyFont="1" applyFill="1" applyBorder="1" applyAlignment="1" applyProtection="1">
      <alignment horizontal="center" vertical="center"/>
      <protection/>
    </xf>
    <xf numFmtId="3" fontId="10" fillId="37" borderId="38" xfId="58" applyNumberFormat="1" applyFont="1" applyFill="1" applyBorder="1" applyAlignment="1" applyProtection="1">
      <alignment horizontal="center" vertical="center"/>
      <protection/>
    </xf>
    <xf numFmtId="0" fontId="8" fillId="38" borderId="33" xfId="0" applyNumberFormat="1" applyFont="1" applyFill="1" applyBorder="1" applyAlignment="1" applyProtection="1">
      <alignment vertical="center"/>
      <protection/>
    </xf>
    <xf numFmtId="0" fontId="8" fillId="38" borderId="34" xfId="0" applyNumberFormat="1" applyFont="1" applyFill="1" applyBorder="1" applyAlignment="1" applyProtection="1">
      <alignment vertical="center"/>
      <protection/>
    </xf>
    <xf numFmtId="4" fontId="8" fillId="38" borderId="35" xfId="58" applyNumberFormat="1" applyFont="1" applyFill="1" applyBorder="1" applyAlignment="1" applyProtection="1">
      <alignment vertical="center"/>
      <protection/>
    </xf>
    <xf numFmtId="4" fontId="8" fillId="38" borderId="94" xfId="0" applyNumberFormat="1" applyFont="1" applyFill="1" applyBorder="1" applyAlignment="1" applyProtection="1">
      <alignment vertical="center"/>
      <protection/>
    </xf>
    <xf numFmtId="3" fontId="10" fillId="0" borderId="86" xfId="0" applyNumberFormat="1" applyFont="1" applyFill="1" applyBorder="1" applyAlignment="1" applyProtection="1">
      <alignment horizontal="center" vertical="center"/>
      <protection locked="0"/>
    </xf>
    <xf numFmtId="3" fontId="10" fillId="37" borderId="86" xfId="0" applyNumberFormat="1" applyFont="1" applyFill="1" applyBorder="1" applyAlignment="1" applyProtection="1">
      <alignment horizontal="center" vertical="center"/>
      <protection/>
    </xf>
    <xf numFmtId="3" fontId="10" fillId="37" borderId="38" xfId="0" applyNumberFormat="1" applyFont="1" applyFill="1" applyBorder="1" applyAlignment="1" applyProtection="1">
      <alignment horizontal="center" vertical="center"/>
      <protection/>
    </xf>
    <xf numFmtId="4" fontId="8" fillId="38" borderId="35" xfId="0" applyNumberFormat="1" applyFont="1" applyFill="1" applyBorder="1" applyAlignment="1" applyProtection="1">
      <alignment vertical="center"/>
      <protection/>
    </xf>
    <xf numFmtId="3" fontId="8" fillId="37" borderId="36" xfId="0" applyNumberFormat="1" applyFont="1" applyFill="1" applyBorder="1" applyAlignment="1" applyProtection="1">
      <alignment horizontal="center" vertical="center"/>
      <protection/>
    </xf>
    <xf numFmtId="4" fontId="10" fillId="1" borderId="43" xfId="58" applyNumberFormat="1" applyFont="1" applyFill="1" applyBorder="1" applyAlignment="1" applyProtection="1">
      <alignment horizontal="center" vertical="center"/>
      <protection/>
    </xf>
    <xf numFmtId="3" fontId="10" fillId="37" borderId="43" xfId="0" applyNumberFormat="1" applyFont="1" applyFill="1" applyBorder="1" applyAlignment="1" applyProtection="1">
      <alignment horizontal="center" vertical="center"/>
      <protection/>
    </xf>
    <xf numFmtId="175" fontId="8" fillId="38" borderId="36" xfId="61" applyNumberFormat="1" applyFont="1" applyFill="1" applyBorder="1" applyAlignment="1" applyProtection="1">
      <alignment horizontal="center" vertical="center" wrapText="1"/>
      <protection/>
    </xf>
    <xf numFmtId="0" fontId="8" fillId="38" borderId="36" xfId="0" applyFont="1" applyFill="1" applyBorder="1" applyAlignment="1" applyProtection="1">
      <alignment horizontal="center" vertical="center" wrapText="1"/>
      <protection/>
    </xf>
    <xf numFmtId="0" fontId="8" fillId="34" borderId="52" xfId="61" applyFont="1" applyFill="1" applyBorder="1" applyAlignment="1" applyProtection="1">
      <alignment horizontal="center" vertical="center" wrapText="1"/>
      <protection/>
    </xf>
    <xf numFmtId="0" fontId="8" fillId="0" borderId="30" xfId="0" applyFont="1" applyBorder="1" applyAlignment="1" applyProtection="1">
      <alignment horizontal="center" vertical="center" wrapText="1"/>
      <protection/>
    </xf>
    <xf numFmtId="4" fontId="10" fillId="0" borderId="52" xfId="52" applyNumberFormat="1" applyFont="1" applyFill="1" applyBorder="1" applyAlignment="1" applyProtection="1">
      <alignment horizontal="center" vertical="center"/>
      <protection/>
    </xf>
    <xf numFmtId="4" fontId="10" fillId="0" borderId="18" xfId="52" applyNumberFormat="1" applyFont="1" applyFill="1" applyBorder="1" applyAlignment="1" applyProtection="1">
      <alignment horizontal="center" vertical="center"/>
      <protection/>
    </xf>
    <xf numFmtId="4" fontId="10" fillId="0" borderId="30" xfId="52" applyNumberFormat="1" applyFont="1" applyFill="1" applyBorder="1" applyAlignment="1" applyProtection="1">
      <alignment horizontal="center" vertical="center"/>
      <protection/>
    </xf>
    <xf numFmtId="49" fontId="10" fillId="0" borderId="75" xfId="61" applyNumberFormat="1" applyFont="1" applyFill="1" applyBorder="1" applyAlignment="1" applyProtection="1" quotePrefix="1">
      <alignment horizontal="center" vertical="center"/>
      <protection locked="0"/>
    </xf>
    <xf numFmtId="49" fontId="10" fillId="0" borderId="76" xfId="61" applyNumberFormat="1" applyFont="1" applyFill="1" applyBorder="1" applyAlignment="1" applyProtection="1">
      <alignment horizontal="center" vertical="center"/>
      <protection locked="0"/>
    </xf>
    <xf numFmtId="49" fontId="10" fillId="0" borderId="77" xfId="61" applyNumberFormat="1" applyFont="1" applyFill="1" applyBorder="1" applyAlignment="1" applyProtection="1">
      <alignment horizontal="center" vertical="center"/>
      <protection locked="0"/>
    </xf>
    <xf numFmtId="49" fontId="10" fillId="0" borderId="52" xfId="61" applyNumberFormat="1" applyFont="1" applyFill="1" applyBorder="1" applyAlignment="1" applyProtection="1">
      <alignment horizontal="center" vertical="center"/>
      <protection/>
    </xf>
    <xf numFmtId="49" fontId="10" fillId="0" borderId="18" xfId="61" applyNumberFormat="1" applyFont="1" applyFill="1" applyBorder="1" applyAlignment="1" applyProtection="1">
      <alignment horizontal="center" vertical="center"/>
      <protection/>
    </xf>
    <xf numFmtId="49" fontId="10" fillId="0" borderId="30" xfId="61" applyNumberFormat="1" applyFont="1" applyFill="1" applyBorder="1" applyAlignment="1" applyProtection="1">
      <alignment horizontal="center" vertical="center"/>
      <protection/>
    </xf>
    <xf numFmtId="2" fontId="10" fillId="0" borderId="75" xfId="61" applyNumberFormat="1" applyFont="1" applyFill="1" applyBorder="1" applyAlignment="1" applyProtection="1">
      <alignment horizontal="center" vertical="center"/>
      <protection locked="0"/>
    </xf>
    <xf numFmtId="2" fontId="10" fillId="0" borderId="76" xfId="61" applyNumberFormat="1" applyFont="1" applyFill="1" applyBorder="1" applyAlignment="1" applyProtection="1">
      <alignment horizontal="center" vertical="center"/>
      <protection locked="0"/>
    </xf>
    <xf numFmtId="2" fontId="10" fillId="0" borderId="77" xfId="61" applyNumberFormat="1" applyFont="1" applyFill="1" applyBorder="1" applyAlignment="1" applyProtection="1">
      <alignment horizontal="center" vertical="center"/>
      <protection locked="0"/>
    </xf>
    <xf numFmtId="0" fontId="10" fillId="0" borderId="52" xfId="61" applyFont="1" applyFill="1" applyBorder="1" applyAlignment="1" applyProtection="1">
      <alignment horizontal="center" vertical="center"/>
      <protection/>
    </xf>
    <xf numFmtId="0" fontId="10" fillId="0" borderId="18" xfId="61" applyFont="1" applyFill="1" applyBorder="1" applyAlignment="1" applyProtection="1">
      <alignment horizontal="center" vertical="center"/>
      <protection/>
    </xf>
    <xf numFmtId="0" fontId="10" fillId="0" borderId="30" xfId="61" applyFont="1" applyFill="1" applyBorder="1" applyAlignment="1" applyProtection="1">
      <alignment horizontal="center" vertical="center"/>
      <protection/>
    </xf>
    <xf numFmtId="167" fontId="10" fillId="37" borderId="75" xfId="61" applyNumberFormat="1" applyFont="1" applyFill="1" applyBorder="1" applyAlignment="1" applyProtection="1">
      <alignment horizontal="center" vertical="center"/>
      <protection/>
    </xf>
    <xf numFmtId="167" fontId="10" fillId="37" borderId="76" xfId="61" applyNumberFormat="1" applyFont="1" applyFill="1" applyBorder="1" applyAlignment="1" applyProtection="1">
      <alignment horizontal="center" vertical="center"/>
      <protection/>
    </xf>
    <xf numFmtId="167" fontId="10" fillId="37" borderId="77" xfId="61" applyNumberFormat="1" applyFont="1" applyFill="1" applyBorder="1" applyAlignment="1" applyProtection="1">
      <alignment horizontal="center" vertical="center"/>
      <protection/>
    </xf>
    <xf numFmtId="165" fontId="10" fillId="0" borderId="52" xfId="61" applyNumberFormat="1" applyFont="1" applyFill="1" applyBorder="1" applyAlignment="1" applyProtection="1">
      <alignment horizontal="center" vertical="center"/>
      <protection/>
    </xf>
    <xf numFmtId="165" fontId="10" fillId="0" borderId="18" xfId="61" applyNumberFormat="1" applyFont="1" applyFill="1" applyBorder="1" applyAlignment="1" applyProtection="1">
      <alignment horizontal="center" vertical="center"/>
      <protection/>
    </xf>
    <xf numFmtId="165" fontId="10" fillId="0" borderId="30" xfId="61" applyNumberFormat="1" applyFont="1" applyFill="1" applyBorder="1" applyAlignment="1" applyProtection="1">
      <alignment horizontal="center" vertical="center"/>
      <protection/>
    </xf>
    <xf numFmtId="165" fontId="10" fillId="0" borderId="52" xfId="52" applyNumberFormat="1" applyFont="1" applyFill="1" applyBorder="1" applyAlignment="1" applyProtection="1">
      <alignment horizontal="center" vertical="center"/>
      <protection/>
    </xf>
    <xf numFmtId="165" fontId="10" fillId="0" borderId="18" xfId="52" applyNumberFormat="1" applyFont="1" applyFill="1" applyBorder="1" applyAlignment="1" applyProtection="1">
      <alignment horizontal="center" vertical="center"/>
      <protection/>
    </xf>
    <xf numFmtId="165" fontId="10" fillId="0" borderId="30" xfId="52" applyNumberFormat="1" applyFont="1" applyFill="1" applyBorder="1" applyAlignment="1" applyProtection="1">
      <alignment horizontal="center" vertical="center"/>
      <protection/>
    </xf>
    <xf numFmtId="4" fontId="10" fillId="37" borderId="75" xfId="52" applyNumberFormat="1" applyFont="1" applyFill="1" applyBorder="1" applyAlignment="1" applyProtection="1">
      <alignment horizontal="center" vertical="center"/>
      <protection/>
    </xf>
    <xf numFmtId="4" fontId="10" fillId="37" borderId="76" xfId="52" applyNumberFormat="1" applyFont="1" applyFill="1" applyBorder="1" applyAlignment="1" applyProtection="1">
      <alignment horizontal="center" vertical="center"/>
      <protection/>
    </xf>
    <xf numFmtId="4" fontId="10" fillId="37" borderId="77" xfId="52" applyNumberFormat="1" applyFont="1" applyFill="1" applyBorder="1" applyAlignment="1" applyProtection="1">
      <alignment horizontal="center" vertical="center"/>
      <protection/>
    </xf>
    <xf numFmtId="49" fontId="10" fillId="0" borderId="78" xfId="61" applyNumberFormat="1" applyFont="1" applyFill="1" applyBorder="1" applyAlignment="1" applyProtection="1">
      <alignment horizontal="center" vertical="center"/>
      <protection locked="0"/>
    </xf>
    <xf numFmtId="2" fontId="10" fillId="0" borderId="78" xfId="61" applyNumberFormat="1" applyFont="1" applyFill="1" applyBorder="1" applyAlignment="1" applyProtection="1">
      <alignment horizontal="center" vertical="center"/>
      <protection locked="0"/>
    </xf>
    <xf numFmtId="167" fontId="10" fillId="37" borderId="78" xfId="61" applyNumberFormat="1" applyFont="1" applyFill="1" applyBorder="1" applyAlignment="1" applyProtection="1">
      <alignment horizontal="center" vertical="center"/>
      <protection/>
    </xf>
    <xf numFmtId="4" fontId="10" fillId="37" borderId="78" xfId="52" applyNumberFormat="1" applyFont="1" applyFill="1" applyBorder="1" applyAlignment="1" applyProtection="1">
      <alignment horizontal="center" vertical="center"/>
      <protection/>
    </xf>
    <xf numFmtId="0" fontId="8" fillId="34" borderId="28" xfId="61" applyFont="1" applyFill="1" applyBorder="1" applyAlignment="1" applyProtection="1">
      <alignment horizontal="center" vertical="center" wrapText="1"/>
      <protection/>
    </xf>
    <xf numFmtId="4" fontId="10" fillId="0" borderId="28" xfId="52" applyNumberFormat="1" applyFont="1" applyFill="1" applyBorder="1" applyAlignment="1" applyProtection="1">
      <alignment horizontal="center" vertical="center"/>
      <protection/>
    </xf>
    <xf numFmtId="49" fontId="10" fillId="0" borderId="28" xfId="61" applyNumberFormat="1" applyFont="1" applyFill="1" applyBorder="1" applyAlignment="1" applyProtection="1">
      <alignment horizontal="center" vertical="center"/>
      <protection/>
    </xf>
    <xf numFmtId="0" fontId="10" fillId="0" borderId="28" xfId="61" applyFont="1" applyFill="1" applyBorder="1" applyAlignment="1" applyProtection="1">
      <alignment horizontal="center" vertical="center"/>
      <protection/>
    </xf>
    <xf numFmtId="165" fontId="10" fillId="0" borderId="28" xfId="61" applyNumberFormat="1" applyFont="1" applyFill="1" applyBorder="1" applyAlignment="1" applyProtection="1">
      <alignment horizontal="center" vertical="center"/>
      <protection/>
    </xf>
    <xf numFmtId="165" fontId="10" fillId="0" borderId="28" xfId="52" applyNumberFormat="1" applyFont="1" applyFill="1" applyBorder="1" applyAlignment="1" applyProtection="1">
      <alignment horizontal="center" vertical="center"/>
      <protection/>
    </xf>
    <xf numFmtId="49" fontId="10" fillId="0" borderId="75" xfId="61" applyNumberFormat="1" applyFont="1" applyFill="1" applyBorder="1" applyAlignment="1" applyProtection="1">
      <alignment horizontal="center" vertical="center"/>
      <protection locked="0"/>
    </xf>
    <xf numFmtId="0" fontId="8" fillId="34" borderId="54" xfId="61" applyFont="1" applyFill="1" applyBorder="1" applyAlignment="1" applyProtection="1">
      <alignment horizontal="centerContinuous" vertical="center" wrapText="1"/>
      <protection/>
    </xf>
    <xf numFmtId="0" fontId="8" fillId="34" borderId="54" xfId="61" applyFont="1" applyFill="1" applyBorder="1" applyAlignment="1" applyProtection="1">
      <alignment horizontal="center" vertical="center" wrapText="1"/>
      <protection/>
    </xf>
    <xf numFmtId="4" fontId="8" fillId="34" borderId="54" xfId="51" applyNumberFormat="1" applyFont="1" applyFill="1" applyBorder="1" applyAlignment="1" applyProtection="1">
      <alignment horizontal="centerContinuous" vertical="center"/>
      <protection/>
    </xf>
    <xf numFmtId="0" fontId="10" fillId="33" borderId="56" xfId="61" applyFont="1" applyFill="1" applyBorder="1" applyAlignment="1" applyProtection="1">
      <alignment vertical="center"/>
      <protection locked="0"/>
    </xf>
    <xf numFmtId="0" fontId="10" fillId="33" borderId="56" xfId="0" applyFont="1" applyFill="1" applyBorder="1" applyAlignment="1" applyProtection="1">
      <alignment vertical="center"/>
      <protection locked="0"/>
    </xf>
    <xf numFmtId="0" fontId="10" fillId="33" borderId="83" xfId="61" applyFont="1" applyFill="1" applyBorder="1" applyAlignment="1" applyProtection="1">
      <alignment vertical="center"/>
      <protection locked="0"/>
    </xf>
    <xf numFmtId="4" fontId="10" fillId="33" borderId="31" xfId="52" applyNumberFormat="1" applyFont="1" applyFill="1" applyBorder="1" applyAlignment="1" applyProtection="1">
      <alignment vertical="center"/>
      <protection locked="0"/>
    </xf>
    <xf numFmtId="0" fontId="10" fillId="33" borderId="96" xfId="61" applyFont="1" applyFill="1" applyBorder="1" applyAlignment="1" applyProtection="1">
      <alignment vertical="center"/>
      <protection locked="0"/>
    </xf>
    <xf numFmtId="0" fontId="8" fillId="38" borderId="75" xfId="61" applyFont="1" applyFill="1" applyBorder="1" applyAlignment="1" applyProtection="1">
      <alignment horizontal="center" vertical="center" wrapText="1"/>
      <protection/>
    </xf>
    <xf numFmtId="4" fontId="10" fillId="0" borderId="76" xfId="61" applyNumberFormat="1" applyFont="1" applyFill="1" applyBorder="1" applyAlignment="1" applyProtection="1">
      <alignment horizontal="center" vertical="center"/>
      <protection locked="0"/>
    </xf>
    <xf numFmtId="4" fontId="10" fillId="0" borderId="77" xfId="61" applyNumberFormat="1" applyFont="1" applyFill="1" applyBorder="1" applyAlignment="1" applyProtection="1">
      <alignment horizontal="center" vertical="center"/>
      <protection locked="0"/>
    </xf>
    <xf numFmtId="4" fontId="10" fillId="0" borderId="78" xfId="61" applyNumberFormat="1" applyFont="1" applyFill="1" applyBorder="1" applyAlignment="1" applyProtection="1">
      <alignment horizontal="center" vertical="center"/>
      <protection locked="0"/>
    </xf>
    <xf numFmtId="4" fontId="10" fillId="0" borderId="86" xfId="61" applyNumberFormat="1" applyFont="1" applyFill="1" applyBorder="1" applyAlignment="1" applyProtection="1">
      <alignment horizontal="center" vertical="center"/>
      <protection locked="0"/>
    </xf>
    <xf numFmtId="0" fontId="10" fillId="33" borderId="90" xfId="61" applyFont="1" applyFill="1" applyBorder="1" applyAlignment="1" applyProtection="1">
      <alignment vertical="center"/>
      <protection locked="0"/>
    </xf>
    <xf numFmtId="4" fontId="10" fillId="33" borderId="19" xfId="52" applyNumberFormat="1" applyFont="1" applyFill="1" applyBorder="1" applyAlignment="1" applyProtection="1">
      <alignment vertical="center"/>
      <protection locked="0"/>
    </xf>
    <xf numFmtId="0" fontId="8" fillId="34" borderId="34" xfId="0" applyFont="1" applyFill="1" applyBorder="1" applyAlignment="1" applyProtection="1">
      <alignment horizontal="centerContinuous" vertical="center"/>
      <protection/>
    </xf>
    <xf numFmtId="0" fontId="8" fillId="38" borderId="35" xfId="61" applyFont="1" applyFill="1" applyBorder="1" applyAlignment="1" applyProtection="1">
      <alignment horizontal="centerContinuous" vertical="center" wrapText="1"/>
      <protection/>
    </xf>
    <xf numFmtId="0" fontId="10" fillId="33" borderId="93" xfId="61" applyFont="1" applyFill="1" applyBorder="1" applyAlignment="1" applyProtection="1">
      <alignment vertical="center"/>
      <protection locked="0"/>
    </xf>
    <xf numFmtId="4" fontId="10" fillId="33" borderId="37" xfId="52" applyNumberFormat="1" applyFont="1" applyFill="1" applyBorder="1" applyAlignment="1" applyProtection="1">
      <alignment vertical="center"/>
      <protection locked="0"/>
    </xf>
    <xf numFmtId="4" fontId="7" fillId="0" borderId="97" xfId="58" applyNumberFormat="1" applyFont="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7" fillId="0" borderId="97" xfId="0" applyFont="1" applyBorder="1" applyAlignment="1" applyProtection="1">
      <alignment horizontal="left" vertical="center"/>
      <protection/>
    </xf>
    <xf numFmtId="0" fontId="7" fillId="0" borderId="98" xfId="0" applyFont="1" applyBorder="1" applyAlignment="1" applyProtection="1">
      <alignment horizontal="center" vertical="center"/>
      <protection/>
    </xf>
    <xf numFmtId="0" fontId="7" fillId="0" borderId="98" xfId="0" applyFont="1" applyBorder="1" applyAlignment="1" applyProtection="1">
      <alignment vertical="center"/>
      <protection/>
    </xf>
    <xf numFmtId="4" fontId="7" fillId="0" borderId="98" xfId="0" applyNumberFormat="1" applyFont="1" applyBorder="1" applyAlignment="1" applyProtection="1">
      <alignment vertical="center"/>
      <protection/>
    </xf>
    <xf numFmtId="0" fontId="10" fillId="33" borderId="67" xfId="61" applyFont="1" applyFill="1" applyBorder="1" applyAlignment="1" applyProtection="1">
      <alignment vertical="center"/>
      <protection locked="0"/>
    </xf>
    <xf numFmtId="0" fontId="10" fillId="33" borderId="52" xfId="61" applyFont="1" applyFill="1" applyBorder="1" applyAlignment="1" applyProtection="1">
      <alignment vertical="center"/>
      <protection locked="0"/>
    </xf>
    <xf numFmtId="0" fontId="10" fillId="33" borderId="18" xfId="0" applyFont="1" applyFill="1" applyBorder="1" applyAlignment="1" applyProtection="1">
      <alignment vertical="center"/>
      <protection locked="0"/>
    </xf>
    <xf numFmtId="0" fontId="10" fillId="33" borderId="18" xfId="61" applyFont="1" applyFill="1" applyBorder="1" applyAlignment="1" applyProtection="1">
      <alignment vertical="center"/>
      <protection locked="0"/>
    </xf>
    <xf numFmtId="4" fontId="10" fillId="34" borderId="16" xfId="52" applyNumberFormat="1" applyFont="1" applyFill="1" applyBorder="1" applyAlignment="1" applyProtection="1">
      <alignment vertical="center"/>
      <protection locked="0"/>
    </xf>
    <xf numFmtId="4" fontId="10" fillId="0" borderId="18" xfId="61" applyNumberFormat="1" applyFont="1" applyFill="1" applyBorder="1" applyAlignment="1" applyProtection="1">
      <alignment horizontal="center" vertical="center"/>
      <protection locked="0"/>
    </xf>
    <xf numFmtId="4" fontId="10" fillId="0" borderId="16" xfId="61" applyNumberFormat="1" applyFont="1" applyFill="1" applyBorder="1" applyAlignment="1" applyProtection="1">
      <alignment horizontal="center" vertical="center"/>
      <protection locked="0"/>
    </xf>
    <xf numFmtId="4" fontId="10" fillId="0" borderId="15" xfId="61" applyNumberFormat="1" applyFont="1" applyFill="1" applyBorder="1" applyAlignment="1" applyProtection="1">
      <alignment horizontal="center" vertical="center"/>
      <protection locked="0"/>
    </xf>
    <xf numFmtId="4" fontId="10" fillId="34" borderId="17" xfId="52" applyNumberFormat="1" applyFont="1" applyFill="1" applyBorder="1" applyAlignment="1" applyProtection="1">
      <alignment vertical="center"/>
      <protection locked="0"/>
    </xf>
    <xf numFmtId="4" fontId="10" fillId="0" borderId="17" xfId="61" applyNumberFormat="1" applyFont="1" applyFill="1" applyBorder="1" applyAlignment="1" applyProtection="1">
      <alignment horizontal="center" vertical="center"/>
      <protection locked="0"/>
    </xf>
    <xf numFmtId="0" fontId="10" fillId="34" borderId="17" xfId="61" applyFont="1" applyFill="1" applyBorder="1" applyAlignment="1" applyProtection="1">
      <alignment vertical="center"/>
      <protection locked="0"/>
    </xf>
    <xf numFmtId="0" fontId="10" fillId="33" borderId="51" xfId="61" applyFont="1" applyFill="1" applyBorder="1" applyAlignment="1" applyProtection="1">
      <alignment vertical="center"/>
      <protection locked="0"/>
    </xf>
    <xf numFmtId="4" fontId="10" fillId="34" borderId="60" xfId="52" applyNumberFormat="1" applyFont="1" applyFill="1" applyBorder="1" applyAlignment="1" applyProtection="1">
      <alignment vertical="center"/>
      <protection locked="0"/>
    </xf>
    <xf numFmtId="4" fontId="10" fillId="0" borderId="60" xfId="61" applyNumberFormat="1" applyFont="1" applyFill="1" applyBorder="1" applyAlignment="1" applyProtection="1">
      <alignment horizontal="center" vertical="center"/>
      <protection locked="0"/>
    </xf>
    <xf numFmtId="0" fontId="10" fillId="33" borderId="30" xfId="61" applyFont="1" applyFill="1" applyBorder="1" applyAlignment="1" applyProtection="1">
      <alignment vertical="center"/>
      <protection locked="0"/>
    </xf>
    <xf numFmtId="4" fontId="10" fillId="34" borderId="85" xfId="52" applyNumberFormat="1" applyFont="1" applyFill="1" applyBorder="1" applyAlignment="1" applyProtection="1">
      <alignment vertical="center"/>
      <protection locked="0"/>
    </xf>
    <xf numFmtId="4" fontId="10" fillId="0" borderId="30" xfId="61" applyNumberFormat="1" applyFont="1" applyFill="1" applyBorder="1" applyAlignment="1" applyProtection="1">
      <alignment horizontal="center" vertical="center"/>
      <protection locked="0"/>
    </xf>
    <xf numFmtId="4" fontId="10" fillId="0" borderId="85" xfId="61" applyNumberFormat="1" applyFont="1" applyFill="1" applyBorder="1" applyAlignment="1" applyProtection="1">
      <alignment horizontal="center" vertical="center"/>
      <protection locked="0"/>
    </xf>
    <xf numFmtId="4" fontId="10" fillId="0" borderId="31" xfId="61" applyNumberFormat="1" applyFont="1" applyFill="1" applyBorder="1" applyAlignment="1" applyProtection="1">
      <alignment horizontal="center" vertical="center"/>
      <protection locked="0"/>
    </xf>
    <xf numFmtId="0" fontId="10" fillId="40" borderId="99" xfId="0" applyFont="1" applyFill="1" applyBorder="1" applyAlignment="1" applyProtection="1">
      <alignment horizontal="center" vertical="center" wrapText="1"/>
      <protection/>
    </xf>
    <xf numFmtId="0" fontId="9" fillId="38" borderId="63" xfId="61" applyFont="1" applyFill="1" applyBorder="1" applyAlignment="1" applyProtection="1">
      <alignment horizontal="center" vertical="center" wrapText="1"/>
      <protection/>
    </xf>
    <xf numFmtId="0" fontId="9" fillId="38" borderId="55" xfId="61" applyFont="1" applyFill="1" applyBorder="1" applyAlignment="1" applyProtection="1">
      <alignment horizontal="center" vertical="center" wrapText="1"/>
      <protection/>
    </xf>
    <xf numFmtId="0" fontId="9" fillId="38" borderId="64" xfId="61" applyFont="1" applyFill="1" applyBorder="1" applyAlignment="1" applyProtection="1">
      <alignment horizontal="center" vertical="center" wrapText="1"/>
      <protection/>
    </xf>
    <xf numFmtId="0" fontId="9" fillId="38" borderId="65" xfId="61" applyFont="1" applyFill="1" applyBorder="1" applyAlignment="1" applyProtection="1">
      <alignment horizontal="center" vertical="center" wrapText="1"/>
      <protection/>
    </xf>
    <xf numFmtId="0" fontId="9" fillId="38" borderId="46" xfId="61" applyFont="1" applyFill="1" applyBorder="1" applyAlignment="1" applyProtection="1">
      <alignment horizontal="center" vertical="center" wrapText="1"/>
      <protection/>
    </xf>
    <xf numFmtId="0" fontId="9" fillId="38" borderId="66" xfId="61" applyFont="1" applyFill="1" applyBorder="1" applyAlignment="1" applyProtection="1">
      <alignment horizontal="center" vertical="center" wrapText="1"/>
      <protection/>
    </xf>
    <xf numFmtId="0" fontId="8" fillId="38" borderId="75" xfId="60" applyFont="1" applyFill="1" applyBorder="1" applyAlignment="1" applyProtection="1">
      <alignment horizontal="center" vertical="center" wrapText="1"/>
      <protection/>
    </xf>
    <xf numFmtId="0" fontId="8" fillId="38" borderId="76" xfId="60" applyFont="1" applyFill="1" applyBorder="1" applyAlignment="1" applyProtection="1">
      <alignment horizontal="center" vertical="center" wrapText="1"/>
      <protection/>
    </xf>
    <xf numFmtId="0" fontId="8" fillId="38" borderId="77" xfId="60" applyFont="1" applyFill="1" applyBorder="1" applyAlignment="1" applyProtection="1">
      <alignment horizontal="center" vertical="center" wrapText="1"/>
      <protection/>
    </xf>
    <xf numFmtId="0" fontId="8" fillId="38" borderId="80" xfId="61" applyFont="1" applyFill="1" applyBorder="1" applyAlignment="1" applyProtection="1">
      <alignment horizontal="center" vertical="center" wrapText="1"/>
      <protection/>
    </xf>
    <xf numFmtId="0" fontId="10" fillId="38" borderId="73" xfId="0" applyFont="1" applyFill="1" applyBorder="1" applyAlignment="1" applyProtection="1">
      <alignment horizontal="center" vertical="center" wrapText="1"/>
      <protection/>
    </xf>
    <xf numFmtId="0" fontId="10" fillId="38" borderId="74" xfId="0" applyFont="1" applyFill="1" applyBorder="1" applyAlignment="1" applyProtection="1">
      <alignment horizontal="center" vertical="center" wrapText="1"/>
      <protection/>
    </xf>
    <xf numFmtId="0" fontId="10" fillId="38" borderId="56" xfId="0" applyFont="1" applyFill="1" applyBorder="1" applyAlignment="1" applyProtection="1">
      <alignment horizontal="center" vertical="center" wrapText="1"/>
      <protection/>
    </xf>
    <xf numFmtId="0" fontId="10" fillId="38" borderId="83" xfId="0" applyFont="1" applyFill="1" applyBorder="1" applyAlignment="1" applyProtection="1">
      <alignment horizontal="center" vertical="center" wrapText="1"/>
      <protection/>
    </xf>
    <xf numFmtId="0" fontId="10" fillId="38" borderId="76" xfId="0" applyFont="1" applyFill="1" applyBorder="1" applyAlignment="1" applyProtection="1">
      <alignment vertical="center" wrapText="1"/>
      <protection/>
    </xf>
    <xf numFmtId="0" fontId="10" fillId="38" borderId="77" xfId="0" applyFont="1" applyFill="1" applyBorder="1" applyAlignment="1" applyProtection="1">
      <alignment vertical="center" wrapText="1"/>
      <protection/>
    </xf>
    <xf numFmtId="0" fontId="8" fillId="38" borderId="75" xfId="61" applyFont="1" applyFill="1" applyBorder="1" applyAlignment="1" applyProtection="1">
      <alignment horizontal="center" vertical="center" wrapText="1"/>
      <protection/>
    </xf>
    <xf numFmtId="0" fontId="10" fillId="38" borderId="76" xfId="0" applyFont="1" applyFill="1" applyBorder="1" applyAlignment="1" applyProtection="1">
      <alignment horizontal="center" vertical="center" wrapText="1"/>
      <protection/>
    </xf>
    <xf numFmtId="0" fontId="10" fillId="38" borderId="77" xfId="0" applyFont="1" applyFill="1" applyBorder="1" applyAlignment="1" applyProtection="1">
      <alignment horizontal="center" vertical="center" wrapText="1"/>
      <protection/>
    </xf>
    <xf numFmtId="0" fontId="8" fillId="33" borderId="63" xfId="61" applyFont="1" applyFill="1" applyBorder="1" applyAlignment="1" applyProtection="1">
      <alignment horizontal="center" vertical="center" wrapText="1"/>
      <protection locked="0"/>
    </xf>
    <xf numFmtId="0" fontId="8" fillId="33" borderId="55" xfId="61" applyFont="1" applyFill="1" applyBorder="1" applyAlignment="1" applyProtection="1">
      <alignment horizontal="center" vertical="center" wrapText="1"/>
      <protection locked="0"/>
    </xf>
    <xf numFmtId="0" fontId="8" fillId="33" borderId="64" xfId="61" applyFont="1" applyFill="1" applyBorder="1" applyAlignment="1" applyProtection="1">
      <alignment horizontal="center" vertical="center" wrapText="1"/>
      <protection locked="0"/>
    </xf>
    <xf numFmtId="0" fontId="8" fillId="33" borderId="65" xfId="61" applyFont="1" applyFill="1" applyBorder="1" applyAlignment="1" applyProtection="1">
      <alignment horizontal="center" vertical="center" wrapText="1"/>
      <protection locked="0"/>
    </xf>
    <xf numFmtId="0" fontId="8" fillId="33" borderId="46" xfId="61" applyFont="1" applyFill="1" applyBorder="1" applyAlignment="1" applyProtection="1">
      <alignment horizontal="center" vertical="center" wrapText="1"/>
      <protection locked="0"/>
    </xf>
    <xf numFmtId="0" fontId="8" fillId="33" borderId="66" xfId="61" applyFont="1" applyFill="1" applyBorder="1" applyAlignment="1" applyProtection="1">
      <alignment horizontal="center" vertical="center" wrapText="1"/>
      <protection locked="0"/>
    </xf>
    <xf numFmtId="0" fontId="9" fillId="38" borderId="63" xfId="61" applyFont="1" applyFill="1" applyBorder="1" applyAlignment="1" applyProtection="1">
      <alignment horizontal="center" vertical="center"/>
      <protection/>
    </xf>
    <xf numFmtId="0" fontId="9" fillId="38" borderId="55" xfId="61" applyFont="1" applyFill="1" applyBorder="1" applyAlignment="1" applyProtection="1">
      <alignment horizontal="center" vertical="center"/>
      <protection/>
    </xf>
    <xf numFmtId="0" fontId="9" fillId="38" borderId="64" xfId="61" applyFont="1" applyFill="1" applyBorder="1" applyAlignment="1" applyProtection="1">
      <alignment horizontal="center" vertical="center"/>
      <protection/>
    </xf>
    <xf numFmtId="0" fontId="9" fillId="38" borderId="65" xfId="61" applyFont="1" applyFill="1" applyBorder="1" applyAlignment="1" applyProtection="1">
      <alignment horizontal="center" vertical="center"/>
      <protection/>
    </xf>
    <xf numFmtId="0" fontId="9" fillId="38" borderId="46" xfId="61" applyFont="1" applyFill="1" applyBorder="1" applyAlignment="1" applyProtection="1">
      <alignment horizontal="center" vertical="center"/>
      <protection/>
    </xf>
    <xf numFmtId="0" fontId="9" fillId="38" borderId="66" xfId="61" applyFont="1" applyFill="1" applyBorder="1" applyAlignment="1" applyProtection="1">
      <alignment horizontal="center" vertical="center"/>
      <protection/>
    </xf>
    <xf numFmtId="0" fontId="8" fillId="38" borderId="33" xfId="61" applyFont="1" applyFill="1" applyBorder="1" applyAlignment="1" applyProtection="1">
      <alignment horizontal="center" vertical="center" wrapText="1"/>
      <protection/>
    </xf>
    <xf numFmtId="0" fontId="8" fillId="38" borderId="35" xfId="61" applyFont="1" applyFill="1" applyBorder="1" applyAlignment="1" applyProtection="1">
      <alignment horizontal="center" vertical="center" wrapText="1"/>
      <protection/>
    </xf>
    <xf numFmtId="49" fontId="8" fillId="38" borderId="100" xfId="61" applyNumberFormat="1" applyFont="1" applyFill="1" applyBorder="1" applyAlignment="1" applyProtection="1">
      <alignment horizontal="center" vertical="center"/>
      <protection/>
    </xf>
    <xf numFmtId="49" fontId="8" fillId="38" borderId="101" xfId="61" applyNumberFormat="1" applyFont="1" applyFill="1" applyBorder="1" applyAlignment="1" applyProtection="1">
      <alignment horizontal="center" vertical="center"/>
      <protection/>
    </xf>
    <xf numFmtId="0" fontId="59" fillId="0" borderId="93" xfId="0" applyFont="1" applyBorder="1" applyAlignment="1" applyProtection="1">
      <alignment horizontal="center" vertical="center" wrapText="1"/>
      <protection/>
    </xf>
    <xf numFmtId="0" fontId="59" fillId="0" borderId="51" xfId="0" applyFont="1" applyBorder="1" applyAlignment="1" applyProtection="1">
      <alignment horizontal="center" vertical="center" wrapText="1"/>
      <protection/>
    </xf>
    <xf numFmtId="0" fontId="59" fillId="0" borderId="94" xfId="0" applyFont="1" applyBorder="1" applyAlignment="1" applyProtection="1">
      <alignment horizontal="center" vertical="center" wrapText="1"/>
      <protection/>
    </xf>
    <xf numFmtId="0" fontId="59" fillId="0" borderId="90" xfId="0" applyFont="1" applyBorder="1" applyAlignment="1" applyProtection="1">
      <alignment horizontal="center" vertical="center" wrapText="1"/>
      <protection/>
    </xf>
    <xf numFmtId="0" fontId="59" fillId="0" borderId="52" xfId="0" applyFont="1" applyBorder="1" applyAlignment="1" applyProtection="1">
      <alignment horizontal="center" vertical="center" wrapText="1"/>
      <protection/>
    </xf>
    <xf numFmtId="0" fontId="59" fillId="0" borderId="91" xfId="0" applyFont="1" applyBorder="1" applyAlignment="1" applyProtection="1">
      <alignment horizontal="center" vertical="center" wrapText="1"/>
      <protection/>
    </xf>
    <xf numFmtId="0" fontId="10" fillId="40" borderId="102" xfId="0" applyFont="1" applyFill="1" applyBorder="1" applyAlignment="1" applyProtection="1">
      <alignment horizontal="center" vertical="center" wrapText="1"/>
      <protection/>
    </xf>
    <xf numFmtId="0" fontId="10" fillId="40" borderId="103" xfId="0" applyFont="1" applyFill="1" applyBorder="1" applyAlignment="1" applyProtection="1">
      <alignment horizontal="center" vertical="center" wrapText="1"/>
      <protection/>
    </xf>
    <xf numFmtId="0" fontId="10" fillId="40" borderId="104" xfId="0" applyFont="1" applyFill="1" applyBorder="1" applyAlignment="1" applyProtection="1">
      <alignment horizontal="center" vertical="center" wrapText="1"/>
      <protection/>
    </xf>
    <xf numFmtId="0" fontId="11" fillId="38" borderId="63" xfId="61" applyFont="1" applyFill="1" applyBorder="1" applyAlignment="1" applyProtection="1">
      <alignment horizontal="center" vertical="center" wrapText="1"/>
      <protection/>
    </xf>
    <xf numFmtId="0" fontId="3" fillId="38" borderId="55" xfId="0" applyFont="1" applyFill="1" applyBorder="1" applyAlignment="1" applyProtection="1">
      <alignment vertical="center"/>
      <protection/>
    </xf>
    <xf numFmtId="0" fontId="3" fillId="38" borderId="64" xfId="0" applyFont="1" applyFill="1" applyBorder="1" applyAlignment="1" applyProtection="1">
      <alignment vertical="center"/>
      <protection/>
    </xf>
    <xf numFmtId="0" fontId="3" fillId="38" borderId="65" xfId="0" applyFont="1" applyFill="1" applyBorder="1" applyAlignment="1" applyProtection="1">
      <alignment vertical="center"/>
      <protection/>
    </xf>
    <xf numFmtId="0" fontId="3" fillId="38" borderId="46" xfId="0" applyFont="1" applyFill="1" applyBorder="1" applyAlignment="1" applyProtection="1">
      <alignment vertical="center"/>
      <protection/>
    </xf>
    <xf numFmtId="0" fontId="3" fillId="38" borderId="66" xfId="0" applyFont="1" applyFill="1" applyBorder="1" applyAlignment="1" applyProtection="1">
      <alignment vertical="center"/>
      <protection/>
    </xf>
    <xf numFmtId="0" fontId="8" fillId="38" borderId="100" xfId="61" applyFont="1" applyFill="1" applyBorder="1" applyAlignment="1" applyProtection="1">
      <alignment horizontal="center" vertical="center" wrapText="1"/>
      <protection/>
    </xf>
    <xf numFmtId="0" fontId="10" fillId="38" borderId="105" xfId="0" applyFont="1" applyFill="1" applyBorder="1" applyAlignment="1" applyProtection="1">
      <alignment horizontal="center" vertical="center" wrapText="1"/>
      <protection/>
    </xf>
    <xf numFmtId="0" fontId="10" fillId="38" borderId="101" xfId="0" applyFont="1" applyFill="1" applyBorder="1" applyAlignment="1" applyProtection="1">
      <alignment horizontal="center" vertical="center" wrapText="1"/>
      <protection/>
    </xf>
    <xf numFmtId="0" fontId="7" fillId="0" borderId="106" xfId="0" applyFont="1" applyFill="1" applyBorder="1" applyAlignment="1" applyProtection="1">
      <alignment horizontal="center" vertical="center" wrapText="1"/>
      <protection/>
    </xf>
    <xf numFmtId="0" fontId="7" fillId="0" borderId="107" xfId="0" applyFont="1" applyFill="1" applyBorder="1" applyAlignment="1" applyProtection="1">
      <alignment horizontal="center" vertical="center" wrapText="1"/>
      <protection/>
    </xf>
    <xf numFmtId="0" fontId="12" fillId="40" borderId="106" xfId="0" applyFont="1" applyFill="1" applyBorder="1" applyAlignment="1" applyProtection="1">
      <alignment horizontal="center" vertical="center" wrapText="1"/>
      <protection/>
    </xf>
    <xf numFmtId="0" fontId="12" fillId="40" borderId="108" xfId="0" applyFont="1" applyFill="1" applyBorder="1" applyAlignment="1" applyProtection="1">
      <alignment horizontal="center" vertical="center" wrapText="1"/>
      <protection/>
    </xf>
    <xf numFmtId="0" fontId="12" fillId="40" borderId="107" xfId="0" applyFont="1" applyFill="1" applyBorder="1" applyAlignment="1" applyProtection="1">
      <alignment horizontal="center" vertical="center" wrapText="1"/>
      <protection/>
    </xf>
    <xf numFmtId="0" fontId="59" fillId="0" borderId="109" xfId="0" applyFont="1" applyBorder="1" applyAlignment="1" applyProtection="1">
      <alignment horizontal="center" vertical="center" wrapText="1"/>
      <protection/>
    </xf>
    <xf numFmtId="0" fontId="59" fillId="0" borderId="0" xfId="0" applyFont="1" applyBorder="1" applyAlignment="1" applyProtection="1">
      <alignment horizontal="center" vertical="center" wrapText="1"/>
      <protection/>
    </xf>
    <xf numFmtId="0" fontId="59" fillId="0" borderId="110" xfId="0" applyFont="1" applyBorder="1" applyAlignment="1" applyProtection="1">
      <alignment horizontal="center" vertical="center" wrapText="1"/>
      <protection/>
    </xf>
    <xf numFmtId="0" fontId="59" fillId="0" borderId="83" xfId="0" applyFont="1" applyBorder="1" applyAlignment="1" applyProtection="1">
      <alignment horizontal="center" vertical="center" wrapText="1"/>
      <protection/>
    </xf>
    <xf numFmtId="0" fontId="59" fillId="0" borderId="30" xfId="0" applyFont="1" applyBorder="1" applyAlignment="1" applyProtection="1">
      <alignment horizontal="center" vertical="center" wrapText="1"/>
      <protection/>
    </xf>
    <xf numFmtId="0" fontId="59" fillId="0" borderId="84" xfId="0" applyFont="1" applyBorder="1" applyAlignment="1" applyProtection="1">
      <alignment horizontal="center" vertical="center" wrapText="1"/>
      <protection/>
    </xf>
    <xf numFmtId="0" fontId="8" fillId="38" borderId="33" xfId="61" applyFont="1" applyFill="1" applyBorder="1" applyAlignment="1" applyProtection="1">
      <alignment horizontal="left" vertical="center"/>
      <protection/>
    </xf>
    <xf numFmtId="0" fontId="8" fillId="38" borderId="35" xfId="61" applyFont="1" applyFill="1" applyBorder="1" applyAlignment="1" applyProtection="1">
      <alignment horizontal="left" vertical="center"/>
      <protection/>
    </xf>
    <xf numFmtId="0" fontId="10" fillId="0" borderId="102" xfId="0" applyFont="1" applyFill="1" applyBorder="1" applyAlignment="1" applyProtection="1">
      <alignment horizontal="center" vertical="center" wrapText="1"/>
      <protection/>
    </xf>
    <xf numFmtId="0" fontId="10" fillId="0" borderId="103" xfId="0" applyFont="1" applyFill="1" applyBorder="1" applyAlignment="1" applyProtection="1">
      <alignment horizontal="center" vertical="center" wrapText="1"/>
      <protection/>
    </xf>
    <xf numFmtId="0" fontId="10" fillId="0" borderId="104" xfId="0" applyFont="1" applyFill="1" applyBorder="1" applyAlignment="1" applyProtection="1">
      <alignment horizontal="center" vertical="center" wrapText="1"/>
      <protection/>
    </xf>
    <xf numFmtId="175" fontId="6" fillId="0" borderId="0" xfId="61"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4" fontId="8" fillId="38" borderId="36" xfId="0" applyNumberFormat="1" applyFont="1" applyFill="1" applyBorder="1" applyAlignment="1" applyProtection="1">
      <alignment horizontal="center" vertical="center" wrapText="1"/>
      <protection/>
    </xf>
    <xf numFmtId="0" fontId="10" fillId="40" borderId="111" xfId="0" applyFont="1" applyFill="1" applyBorder="1" applyAlignment="1" applyProtection="1">
      <alignment horizontal="center" vertical="center" wrapText="1"/>
      <protection/>
    </xf>
    <xf numFmtId="0" fontId="10" fillId="40" borderId="112" xfId="0" applyFont="1" applyFill="1" applyBorder="1" applyAlignment="1" applyProtection="1">
      <alignment horizontal="center" vertical="center" wrapText="1"/>
      <protection/>
    </xf>
    <xf numFmtId="0" fontId="10" fillId="40" borderId="113" xfId="0" applyFont="1" applyFill="1" applyBorder="1" applyAlignment="1" applyProtection="1">
      <alignment horizontal="center" vertical="center" wrapText="1"/>
      <protection/>
    </xf>
    <xf numFmtId="0" fontId="8" fillId="38" borderId="36" xfId="0" applyFont="1" applyFill="1" applyBorder="1" applyAlignment="1" applyProtection="1">
      <alignment horizontal="center" vertical="center"/>
      <protection/>
    </xf>
    <xf numFmtId="4" fontId="8" fillId="38" borderId="36" xfId="58" applyNumberFormat="1" applyFont="1" applyFill="1" applyBorder="1" applyAlignment="1" applyProtection="1">
      <alignment horizontal="center" vertical="center" wrapText="1"/>
      <protection/>
    </xf>
    <xf numFmtId="0" fontId="7" fillId="0" borderId="0" xfId="0" applyFont="1" applyAlignment="1" applyProtection="1">
      <alignment horizontal="center" vertical="center"/>
      <protection/>
    </xf>
    <xf numFmtId="0" fontId="8" fillId="38" borderId="36" xfId="61" applyFont="1" applyFill="1" applyBorder="1" applyAlignment="1" applyProtection="1">
      <alignment horizontal="center" vertical="center"/>
      <protection/>
    </xf>
    <xf numFmtId="4" fontId="8" fillId="38" borderId="36" xfId="0" applyNumberFormat="1" applyFont="1" applyFill="1" applyBorder="1" applyAlignment="1" applyProtection="1">
      <alignment horizontal="center" vertical="center"/>
      <protection/>
    </xf>
    <xf numFmtId="0" fontId="8" fillId="38" borderId="36" xfId="61" applyFont="1" applyFill="1" applyBorder="1" applyAlignment="1" applyProtection="1">
      <alignment horizontal="center" vertical="center" wrapText="1"/>
      <protection/>
    </xf>
    <xf numFmtId="0" fontId="10" fillId="38" borderId="36" xfId="0" applyFont="1" applyFill="1" applyBorder="1" applyAlignment="1" applyProtection="1">
      <alignment horizontal="center" vertical="center" wrapText="1"/>
      <protection/>
    </xf>
    <xf numFmtId="0" fontId="8" fillId="38" borderId="101" xfId="61" applyFont="1" applyFill="1" applyBorder="1" applyAlignment="1" applyProtection="1">
      <alignment horizontal="center" vertical="center" wrapText="1"/>
      <protection/>
    </xf>
    <xf numFmtId="0" fontId="8" fillId="38" borderId="36" xfId="0" applyFont="1" applyFill="1" applyBorder="1" applyAlignment="1" applyProtection="1">
      <alignment horizontal="center" vertical="center" wrapText="1"/>
      <protection/>
    </xf>
    <xf numFmtId="0" fontId="8" fillId="38" borderId="75" xfId="0" applyFont="1" applyFill="1" applyBorder="1" applyAlignment="1" applyProtection="1">
      <alignment horizontal="center" vertical="center" wrapText="1"/>
      <protection/>
    </xf>
    <xf numFmtId="0" fontId="8" fillId="38" borderId="77" xfId="0" applyFont="1" applyFill="1" applyBorder="1" applyAlignment="1" applyProtection="1">
      <alignment vertical="center"/>
      <protection/>
    </xf>
    <xf numFmtId="0" fontId="8" fillId="38" borderId="76" xfId="0" applyFont="1" applyFill="1" applyBorder="1" applyAlignment="1" applyProtection="1">
      <alignment horizontal="center" vertical="center" wrapText="1"/>
      <protection/>
    </xf>
    <xf numFmtId="0" fontId="8" fillId="38" borderId="77" xfId="0" applyFont="1" applyFill="1" applyBorder="1" applyAlignment="1" applyProtection="1">
      <alignment horizontal="center" vertical="center" wrapText="1"/>
      <protection/>
    </xf>
    <xf numFmtId="175" fontId="8" fillId="38" borderId="36" xfId="61" applyNumberFormat="1" applyFont="1" applyFill="1" applyBorder="1" applyAlignment="1" applyProtection="1">
      <alignment horizontal="center" vertical="center" wrapText="1"/>
      <protection/>
    </xf>
    <xf numFmtId="175" fontId="8" fillId="38" borderId="35" xfId="61" applyNumberFormat="1" applyFont="1" applyFill="1" applyBorder="1" applyAlignment="1" applyProtection="1">
      <alignment horizontal="center" vertical="center" wrapText="1"/>
      <protection/>
    </xf>
    <xf numFmtId="175" fontId="8" fillId="38" borderId="36" xfId="61" applyNumberFormat="1" applyFont="1" applyFill="1" applyBorder="1" applyAlignment="1" applyProtection="1">
      <alignment horizontal="center" vertical="center"/>
      <protection/>
    </xf>
    <xf numFmtId="4" fontId="8" fillId="38" borderId="35" xfId="0" applyNumberFormat="1" applyFont="1" applyFill="1" applyBorder="1" applyAlignment="1" applyProtection="1">
      <alignment horizontal="center" vertical="center" wrapText="1"/>
      <protection/>
    </xf>
    <xf numFmtId="0" fontId="8" fillId="38" borderId="63" xfId="0" applyFont="1" applyFill="1" applyBorder="1" applyAlignment="1" applyProtection="1">
      <alignment horizontal="center" vertical="center" wrapText="1"/>
      <protection/>
    </xf>
    <xf numFmtId="0" fontId="10" fillId="38" borderId="64" xfId="0" applyFont="1" applyFill="1" applyBorder="1" applyAlignment="1" applyProtection="1">
      <alignment vertical="center" wrapText="1"/>
      <protection/>
    </xf>
    <xf numFmtId="0" fontId="10" fillId="38" borderId="109" xfId="0" applyFont="1" applyFill="1" applyBorder="1" applyAlignment="1" applyProtection="1">
      <alignment vertical="center" wrapText="1"/>
      <protection/>
    </xf>
    <xf numFmtId="0" fontId="10" fillId="38" borderId="110" xfId="0" applyFont="1" applyFill="1" applyBorder="1" applyAlignment="1" applyProtection="1">
      <alignment vertical="center" wrapText="1"/>
      <protection/>
    </xf>
    <xf numFmtId="0" fontId="10" fillId="38" borderId="65" xfId="0" applyFont="1" applyFill="1" applyBorder="1" applyAlignment="1" applyProtection="1">
      <alignment vertical="center" wrapText="1"/>
      <protection/>
    </xf>
    <xf numFmtId="0" fontId="10" fillId="38" borderId="66" xfId="0" applyFont="1" applyFill="1" applyBorder="1" applyAlignment="1" applyProtection="1">
      <alignment vertical="center" wrapText="1"/>
      <protection/>
    </xf>
    <xf numFmtId="0" fontId="8" fillId="38" borderId="36" xfId="0" applyFont="1" applyFill="1" applyBorder="1" applyAlignment="1" applyProtection="1">
      <alignment vertic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_Libro2" xfId="51"/>
    <cellStyle name="Millares_REC-PARA0203-CAS" xfId="52"/>
    <cellStyle name="Currency" xfId="53"/>
    <cellStyle name="Currency [0]" xfId="54"/>
    <cellStyle name="Neutral" xfId="55"/>
    <cellStyle name="Normal 2" xfId="56"/>
    <cellStyle name="Normal 3" xfId="57"/>
    <cellStyle name="Normal_CORTES-TERMINADOS-XXX" xfId="58"/>
    <cellStyle name="Normal_FERT2002-PSL" xfId="59"/>
    <cellStyle name="Normal_Libro2" xfId="60"/>
    <cellStyle name="Normal_REC-PARA0203-CAS"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10</xdr:col>
      <xdr:colOff>409575</xdr:colOff>
      <xdr:row>9</xdr:row>
      <xdr:rowOff>123825</xdr:rowOff>
    </xdr:to>
    <xdr:sp>
      <xdr:nvSpPr>
        <xdr:cNvPr id="1" name="EsriDoNotEdit"/>
        <xdr:cNvSpPr>
          <a:spLocks/>
        </xdr:cNvSpPr>
      </xdr:nvSpPr>
      <xdr:spPr>
        <a:xfrm>
          <a:off x="0" y="0"/>
          <a:ext cx="8029575" cy="1581150"/>
        </a:xfrm>
        <a:prstGeom prst="rect">
          <a:avLst/>
        </a:prstGeom>
        <a:noFill/>
        <a:ln w="9525" cmpd="sng">
          <a:noFill/>
        </a:ln>
      </xdr:spPr>
      <xdr:txBody>
        <a:bodyPr vertOverflow="clip" wrap="square">
          <a:spAutoFit/>
        </a:bodyPr>
        <a:p>
          <a:pPr algn="ctr">
            <a:defRPr/>
          </a:pPr>
          <a:r>
            <a:rPr lang="en-US" cap="none" sz="5000" b="1" i="0" u="none" baseline="0"/>
            <a:t>NO EDITAR 
</a:t>
          </a:r>
          <a:r>
            <a:rPr lang="en-US" cap="none" sz="5000" b="1" i="0" u="none" baseline="0"/>
            <a:t> Solo para uso de Esri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90"/>
  <sheetViews>
    <sheetView showGridLines="0" tabSelected="1" zoomScale="130" zoomScaleNormal="130" zoomScalePageLayoutView="0" workbookViewId="0" topLeftCell="A1">
      <selection activeCell="D17" sqref="D17"/>
    </sheetView>
  </sheetViews>
  <sheetFormatPr defaultColWidth="11.421875" defaultRowHeight="12.75"/>
  <cols>
    <col min="1" max="1" width="13.140625" style="1" customWidth="1"/>
    <col min="2" max="2" width="26.00390625" style="1" customWidth="1"/>
    <col min="3" max="3" width="5.57421875" style="1" hidden="1" customWidth="1"/>
    <col min="4" max="4" width="11.421875" style="1" customWidth="1"/>
    <col min="5" max="5" width="5.28125" style="1" hidden="1" customWidth="1"/>
    <col min="6" max="6" width="14.140625" style="1" customWidth="1"/>
    <col min="7" max="7" width="0.85546875" style="1" customWidth="1"/>
    <col min="8" max="8" width="11.8515625" style="1" customWidth="1"/>
    <col min="9" max="9" width="21.00390625" style="1" customWidth="1"/>
    <col min="10" max="10" width="5.57421875" style="1" hidden="1" customWidth="1"/>
    <col min="11" max="11" width="8.00390625" style="1" customWidth="1"/>
    <col min="12" max="12" width="5.57421875" style="1" hidden="1" customWidth="1"/>
    <col min="13" max="13" width="11.421875" style="1" customWidth="1"/>
    <col min="14" max="14" width="4.421875" style="1" hidden="1" customWidth="1"/>
    <col min="15" max="15" width="12.8515625" style="1" customWidth="1"/>
    <col min="16" max="16" width="1.7109375" style="1" customWidth="1"/>
    <col min="17" max="17" width="17.140625" style="1" customWidth="1"/>
    <col min="18" max="18" width="17.8515625" style="1" customWidth="1"/>
    <col min="19" max="252" width="11.421875" style="1" customWidth="1"/>
    <col min="253" max="253" width="11.421875" style="32" customWidth="1"/>
    <col min="254" max="254" width="12.8515625" style="32" bestFit="1" customWidth="1"/>
    <col min="255" max="255" width="19.8515625" style="32" customWidth="1"/>
    <col min="256" max="16384" width="11.421875" style="32" customWidth="1"/>
  </cols>
  <sheetData>
    <row r="1" spans="1:256" ht="3.75" customHeight="1" thickTop="1">
      <c r="A1" s="264"/>
      <c r="B1" s="264"/>
      <c r="C1" s="264"/>
      <c r="D1" s="264"/>
      <c r="E1" s="264"/>
      <c r="F1" s="264"/>
      <c r="G1" s="264"/>
      <c r="H1" s="264"/>
      <c r="I1" s="264"/>
      <c r="J1" s="264"/>
      <c r="K1" s="264"/>
      <c r="L1" s="264"/>
      <c r="M1" s="264"/>
      <c r="N1" s="264"/>
      <c r="O1" s="264"/>
      <c r="IS1" s="32" t="s">
        <v>116</v>
      </c>
      <c r="IT1" s="32" t="s">
        <v>254</v>
      </c>
      <c r="IU1" s="2" t="s">
        <v>113</v>
      </c>
      <c r="IV1" s="33" t="s">
        <v>0</v>
      </c>
    </row>
    <row r="2" spans="1:256" ht="24.75" customHeight="1">
      <c r="A2" s="182" t="s">
        <v>117</v>
      </c>
      <c r="B2" s="183"/>
      <c r="C2" s="183"/>
      <c r="D2" s="183"/>
      <c r="E2" s="183"/>
      <c r="F2" s="183"/>
      <c r="G2" s="183"/>
      <c r="H2" s="183"/>
      <c r="I2" s="183"/>
      <c r="J2" s="183"/>
      <c r="K2" s="183"/>
      <c r="L2" s="183"/>
      <c r="M2" s="183"/>
      <c r="N2" s="183"/>
      <c r="O2" s="184"/>
      <c r="Q2" s="25"/>
      <c r="IS2" s="34" t="s">
        <v>202</v>
      </c>
      <c r="IT2" s="35">
        <v>42924</v>
      </c>
      <c r="IU2" s="2" t="s">
        <v>62</v>
      </c>
      <c r="IV2" s="33" t="s">
        <v>1</v>
      </c>
    </row>
    <row r="3" spans="1:256" ht="3.75" customHeight="1">
      <c r="A3" s="3"/>
      <c r="B3" s="3"/>
      <c r="C3" s="3"/>
      <c r="D3" s="3"/>
      <c r="E3" s="3"/>
      <c r="F3" s="3"/>
      <c r="G3" s="3"/>
      <c r="H3" s="3"/>
      <c r="I3" s="3"/>
      <c r="J3" s="3"/>
      <c r="K3" s="3"/>
      <c r="L3" s="3"/>
      <c r="M3" s="3"/>
      <c r="N3" s="3"/>
      <c r="O3" s="3"/>
      <c r="IS3" s="34" t="s">
        <v>203</v>
      </c>
      <c r="IT3" s="35">
        <f>IT2+7</f>
        <v>42931</v>
      </c>
      <c r="IU3" s="2" t="s">
        <v>63</v>
      </c>
      <c r="IV3" s="36" t="s">
        <v>2</v>
      </c>
    </row>
    <row r="4" spans="1:256" ht="12" customHeight="1">
      <c r="A4" s="596" t="s">
        <v>57</v>
      </c>
      <c r="B4" s="597"/>
      <c r="C4" s="597"/>
      <c r="D4" s="597"/>
      <c r="E4" s="597"/>
      <c r="F4" s="598"/>
      <c r="H4" s="585" t="str">
        <f>+VLOOKUP(I4,IU:IV,2,0)</f>
        <v>ID</v>
      </c>
      <c r="I4" s="571" t="s">
        <v>113</v>
      </c>
      <c r="J4" s="572"/>
      <c r="K4" s="572"/>
      <c r="L4" s="573"/>
      <c r="M4" s="185" t="s">
        <v>114</v>
      </c>
      <c r="N4" s="73"/>
      <c r="O4" s="186" t="s">
        <v>116</v>
      </c>
      <c r="Q4" s="593" t="s">
        <v>118</v>
      </c>
      <c r="IS4" s="34" t="s">
        <v>204</v>
      </c>
      <c r="IT4" s="35">
        <f aca="true" t="shared" si="0" ref="IT4:IT27">IT3+7</f>
        <v>42938</v>
      </c>
      <c r="IU4" s="2" t="s">
        <v>64</v>
      </c>
      <c r="IV4" s="36" t="s">
        <v>3</v>
      </c>
    </row>
    <row r="5" spans="1:256" ht="11.25" customHeight="1">
      <c r="A5" s="599"/>
      <c r="B5" s="600"/>
      <c r="C5" s="600"/>
      <c r="D5" s="600"/>
      <c r="E5" s="600"/>
      <c r="F5" s="601"/>
      <c r="H5" s="586"/>
      <c r="I5" s="574"/>
      <c r="J5" s="575"/>
      <c r="K5" s="575"/>
      <c r="L5" s="576"/>
      <c r="M5" s="185" t="s">
        <v>115</v>
      </c>
      <c r="N5" s="73"/>
      <c r="O5" s="306" t="str">
        <f>+VLOOKUP(O4,IS1:IT53,2,0)</f>
        <v>dd/mm/aaaa</v>
      </c>
      <c r="Q5" s="595"/>
      <c r="IS5" s="34" t="s">
        <v>205</v>
      </c>
      <c r="IT5" s="35">
        <f t="shared" si="0"/>
        <v>42945</v>
      </c>
      <c r="IU5" s="2" t="s">
        <v>65</v>
      </c>
      <c r="IV5" s="37" t="s">
        <v>4</v>
      </c>
    </row>
    <row r="6" spans="1:256" ht="3.75" customHeight="1">
      <c r="A6" s="74"/>
      <c r="B6" s="75"/>
      <c r="C6" s="75"/>
      <c r="D6" s="76"/>
      <c r="E6" s="76"/>
      <c r="F6" s="76"/>
      <c r="IS6" s="34" t="s">
        <v>206</v>
      </c>
      <c r="IT6" s="35">
        <f t="shared" si="0"/>
        <v>42952</v>
      </c>
      <c r="IU6" s="2" t="s">
        <v>66</v>
      </c>
      <c r="IV6" s="37" t="s">
        <v>5</v>
      </c>
    </row>
    <row r="7" spans="1:256" ht="10.5" customHeight="1">
      <c r="A7" s="577" t="s">
        <v>58</v>
      </c>
      <c r="B7" s="578"/>
      <c r="C7" s="579"/>
      <c r="D7" s="187" t="s">
        <v>59</v>
      </c>
      <c r="E7" s="188"/>
      <c r="F7" s="189"/>
      <c r="H7" s="552" t="s">
        <v>58</v>
      </c>
      <c r="I7" s="553"/>
      <c r="J7" s="553"/>
      <c r="K7" s="553"/>
      <c r="L7" s="554"/>
      <c r="M7" s="187" t="s">
        <v>59</v>
      </c>
      <c r="N7" s="188"/>
      <c r="O7" s="189"/>
      <c r="Q7" s="593" t="s">
        <v>255</v>
      </c>
      <c r="IS7" s="34" t="s">
        <v>207</v>
      </c>
      <c r="IT7" s="35">
        <f t="shared" si="0"/>
        <v>42959</v>
      </c>
      <c r="IU7" s="2" t="s">
        <v>67</v>
      </c>
      <c r="IV7" s="37" t="s">
        <v>6</v>
      </c>
    </row>
    <row r="8" spans="1:256" ht="10.5" customHeight="1">
      <c r="A8" s="580"/>
      <c r="B8" s="581"/>
      <c r="C8" s="582"/>
      <c r="D8" s="190" t="s">
        <v>60</v>
      </c>
      <c r="E8" s="583" t="s">
        <v>61</v>
      </c>
      <c r="F8" s="584"/>
      <c r="H8" s="555"/>
      <c r="I8" s="556"/>
      <c r="J8" s="556"/>
      <c r="K8" s="556"/>
      <c r="L8" s="557"/>
      <c r="M8" s="190" t="s">
        <v>60</v>
      </c>
      <c r="N8" s="583" t="s">
        <v>61</v>
      </c>
      <c r="O8" s="584"/>
      <c r="Q8" s="595"/>
      <c r="IS8" s="34" t="s">
        <v>208</v>
      </c>
      <c r="IT8" s="35">
        <f t="shared" si="0"/>
        <v>42966</v>
      </c>
      <c r="IU8" s="2" t="s">
        <v>68</v>
      </c>
      <c r="IV8" s="37" t="s">
        <v>7</v>
      </c>
    </row>
    <row r="9" spans="1:256" ht="10.5" customHeight="1">
      <c r="A9" s="77" t="s">
        <v>119</v>
      </c>
      <c r="B9" s="78"/>
      <c r="C9" s="75"/>
      <c r="D9" s="79"/>
      <c r="E9" s="79"/>
      <c r="F9" s="80"/>
      <c r="H9" s="81" t="s">
        <v>119</v>
      </c>
      <c r="K9" s="3"/>
      <c r="L9" s="3"/>
      <c r="IS9" s="34" t="s">
        <v>209</v>
      </c>
      <c r="IT9" s="35">
        <f t="shared" si="0"/>
        <v>42973</v>
      </c>
      <c r="IU9" s="2" t="s">
        <v>69</v>
      </c>
      <c r="IV9" s="37" t="s">
        <v>8</v>
      </c>
    </row>
    <row r="10" spans="1:256" ht="10.5" customHeight="1">
      <c r="A10" s="602" t="s">
        <v>121</v>
      </c>
      <c r="B10" s="177" t="s">
        <v>138</v>
      </c>
      <c r="C10" s="126">
        <v>5001</v>
      </c>
      <c r="D10" s="127">
        <v>0</v>
      </c>
      <c r="E10" s="128">
        <f>+C10+1</f>
        <v>5002</v>
      </c>
      <c r="F10" s="129">
        <v>0</v>
      </c>
      <c r="G10" s="102"/>
      <c r="H10" s="568" t="s">
        <v>128</v>
      </c>
      <c r="I10" s="191" t="s">
        <v>177</v>
      </c>
      <c r="J10" s="155"/>
      <c r="K10" s="156"/>
      <c r="L10" s="126">
        <f>+E69+1</f>
        <v>58232.09</v>
      </c>
      <c r="M10" s="157">
        <v>0</v>
      </c>
      <c r="N10" s="158">
        <f>+L10+1</f>
        <v>58233.09</v>
      </c>
      <c r="O10" s="159">
        <v>0</v>
      </c>
      <c r="Q10" s="593" t="s">
        <v>129</v>
      </c>
      <c r="IS10" s="34" t="s">
        <v>210</v>
      </c>
      <c r="IT10" s="35">
        <f t="shared" si="0"/>
        <v>42980</v>
      </c>
      <c r="IU10" s="2" t="s">
        <v>102</v>
      </c>
      <c r="IV10" s="37" t="s">
        <v>18</v>
      </c>
    </row>
    <row r="11" spans="1:256" ht="10.5" customHeight="1">
      <c r="A11" s="603"/>
      <c r="B11" s="87" t="s">
        <v>139</v>
      </c>
      <c r="C11" s="88">
        <f>+E10+1</f>
        <v>5003</v>
      </c>
      <c r="D11" s="89">
        <v>0</v>
      </c>
      <c r="E11" s="90">
        <f aca="true" t="shared" si="1" ref="E11:E25">+C11+1</f>
        <v>5004</v>
      </c>
      <c r="F11" s="130">
        <v>0</v>
      </c>
      <c r="G11" s="102"/>
      <c r="H11" s="569"/>
      <c r="I11" s="192" t="s">
        <v>178</v>
      </c>
      <c r="J11" s="109"/>
      <c r="K11" s="110"/>
      <c r="L11" s="88">
        <f>+N10+1</f>
        <v>58234.09</v>
      </c>
      <c r="M11" s="107">
        <v>0</v>
      </c>
      <c r="N11" s="99">
        <f aca="true" t="shared" si="2" ref="N11:N22">+L11+1</f>
        <v>58235.09</v>
      </c>
      <c r="O11" s="160">
        <v>0</v>
      </c>
      <c r="Q11" s="594"/>
      <c r="IS11" s="34" t="s">
        <v>211</v>
      </c>
      <c r="IT11" s="35">
        <f t="shared" si="0"/>
        <v>42987</v>
      </c>
      <c r="IU11" s="2" t="s">
        <v>70</v>
      </c>
      <c r="IV11" s="37" t="s">
        <v>27</v>
      </c>
    </row>
    <row r="12" spans="1:256" ht="10.5" customHeight="1">
      <c r="A12" s="603"/>
      <c r="B12" s="87" t="s">
        <v>140</v>
      </c>
      <c r="C12" s="88">
        <f aca="true" t="shared" si="3" ref="C12:C25">+E11+1</f>
        <v>5005</v>
      </c>
      <c r="D12" s="89">
        <v>0</v>
      </c>
      <c r="E12" s="90">
        <f t="shared" si="1"/>
        <v>5006</v>
      </c>
      <c r="F12" s="130">
        <v>0</v>
      </c>
      <c r="G12" s="103"/>
      <c r="H12" s="569"/>
      <c r="I12" s="192" t="s">
        <v>179</v>
      </c>
      <c r="J12" s="109"/>
      <c r="K12" s="110"/>
      <c r="L12" s="88">
        <f aca="true" t="shared" si="4" ref="L12:L22">+N11+1</f>
        <v>58236.09</v>
      </c>
      <c r="M12" s="107">
        <v>0</v>
      </c>
      <c r="N12" s="99">
        <f t="shared" si="2"/>
        <v>58237.09</v>
      </c>
      <c r="O12" s="160">
        <v>0</v>
      </c>
      <c r="Q12" s="595"/>
      <c r="IS12" s="34" t="s">
        <v>212</v>
      </c>
      <c r="IT12" s="35">
        <f t="shared" si="0"/>
        <v>42994</v>
      </c>
      <c r="IU12" s="2" t="s">
        <v>71</v>
      </c>
      <c r="IV12" s="37" t="s">
        <v>9</v>
      </c>
    </row>
    <row r="13" spans="1:256" ht="10.5" customHeight="1">
      <c r="A13" s="603"/>
      <c r="B13" s="198" t="s">
        <v>141</v>
      </c>
      <c r="C13" s="91">
        <f t="shared" si="3"/>
        <v>5007</v>
      </c>
      <c r="D13" s="199">
        <v>0</v>
      </c>
      <c r="E13" s="200">
        <f t="shared" si="1"/>
        <v>5008</v>
      </c>
      <c r="F13" s="201">
        <v>0</v>
      </c>
      <c r="G13" s="103"/>
      <c r="H13" s="569"/>
      <c r="I13" s="192" t="s">
        <v>180</v>
      </c>
      <c r="J13" s="109"/>
      <c r="K13" s="111"/>
      <c r="L13" s="88">
        <f t="shared" si="4"/>
        <v>58238.09</v>
      </c>
      <c r="M13" s="89">
        <v>0</v>
      </c>
      <c r="N13" s="108">
        <f t="shared" si="2"/>
        <v>58239.09</v>
      </c>
      <c r="O13" s="130">
        <v>0</v>
      </c>
      <c r="P13" s="5"/>
      <c r="IS13" s="34" t="s">
        <v>213</v>
      </c>
      <c r="IT13" s="35">
        <f t="shared" si="0"/>
        <v>43001</v>
      </c>
      <c r="IU13" s="2" t="s">
        <v>72</v>
      </c>
      <c r="IV13" s="37" t="s">
        <v>10</v>
      </c>
    </row>
    <row r="14" spans="1:256" ht="10.5" customHeight="1">
      <c r="A14" s="603"/>
      <c r="B14" s="205" t="s">
        <v>142</v>
      </c>
      <c r="C14" s="206">
        <f t="shared" si="3"/>
        <v>5009</v>
      </c>
      <c r="D14" s="207">
        <f>SUM(D10:D13)</f>
        <v>0</v>
      </c>
      <c r="E14" s="208">
        <f t="shared" si="1"/>
        <v>5010</v>
      </c>
      <c r="F14" s="209">
        <f>SUM(F10:F13)</f>
        <v>0</v>
      </c>
      <c r="G14" s="104"/>
      <c r="H14" s="569"/>
      <c r="I14" s="237" t="s">
        <v>181</v>
      </c>
      <c r="J14" s="238"/>
      <c r="K14" s="239"/>
      <c r="L14" s="91">
        <f t="shared" si="4"/>
        <v>58240.09</v>
      </c>
      <c r="M14" s="199">
        <v>0</v>
      </c>
      <c r="N14" s="240">
        <f t="shared" si="2"/>
        <v>58241.09</v>
      </c>
      <c r="O14" s="201">
        <v>0</v>
      </c>
      <c r="Q14" s="551" t="s">
        <v>328</v>
      </c>
      <c r="IS14" s="34" t="s">
        <v>214</v>
      </c>
      <c r="IT14" s="35">
        <f t="shared" si="0"/>
        <v>43008</v>
      </c>
      <c r="IU14" s="2" t="s">
        <v>110</v>
      </c>
      <c r="IV14" s="37" t="s">
        <v>43</v>
      </c>
    </row>
    <row r="15" spans="1:256" ht="10.5" customHeight="1">
      <c r="A15" s="603"/>
      <c r="B15" s="202" t="s">
        <v>143</v>
      </c>
      <c r="C15" s="165">
        <f t="shared" si="3"/>
        <v>5011</v>
      </c>
      <c r="D15" s="124">
        <v>0</v>
      </c>
      <c r="E15" s="203">
        <v>6527.6</v>
      </c>
      <c r="F15" s="204">
        <v>0</v>
      </c>
      <c r="G15" s="103"/>
      <c r="H15" s="569"/>
      <c r="I15" s="243" t="s">
        <v>182</v>
      </c>
      <c r="J15" s="244"/>
      <c r="K15" s="245"/>
      <c r="L15" s="206">
        <f t="shared" si="4"/>
        <v>58242.09</v>
      </c>
      <c r="M15" s="207">
        <f>M13-M14</f>
        <v>0</v>
      </c>
      <c r="N15" s="246">
        <f t="shared" si="2"/>
        <v>58243.09</v>
      </c>
      <c r="O15" s="209">
        <f>O13-O14</f>
        <v>0</v>
      </c>
      <c r="Q15" s="605">
        <f>+IF(M12=0,"",IF(M12&gt;0,"Reportar precipitación en la semana"))</f>
      </c>
      <c r="IS15" s="34" t="s">
        <v>215</v>
      </c>
      <c r="IT15" s="35">
        <f t="shared" si="0"/>
        <v>43015</v>
      </c>
      <c r="IU15" s="2" t="s">
        <v>107</v>
      </c>
      <c r="IV15" s="37" t="s">
        <v>37</v>
      </c>
    </row>
    <row r="16" spans="1:256" ht="11.25" customHeight="1">
      <c r="A16" s="603"/>
      <c r="B16" s="87" t="s">
        <v>144</v>
      </c>
      <c r="C16" s="88">
        <f t="shared" si="3"/>
        <v>6528.6</v>
      </c>
      <c r="D16" s="89">
        <v>0</v>
      </c>
      <c r="E16" s="90">
        <v>5739.5599999999995</v>
      </c>
      <c r="F16" s="130">
        <v>0</v>
      </c>
      <c r="G16" s="103"/>
      <c r="H16" s="569"/>
      <c r="I16" s="241" t="s">
        <v>183</v>
      </c>
      <c r="J16" s="242"/>
      <c r="K16" s="113"/>
      <c r="L16" s="165">
        <f t="shared" si="4"/>
        <v>58244.09</v>
      </c>
      <c r="M16" s="124">
        <v>0</v>
      </c>
      <c r="N16" s="166">
        <f t="shared" si="2"/>
        <v>58245.09</v>
      </c>
      <c r="O16" s="204">
        <v>0</v>
      </c>
      <c r="Q16" s="606"/>
      <c r="IS16" s="34" t="s">
        <v>216</v>
      </c>
      <c r="IT16" s="35">
        <f t="shared" si="0"/>
        <v>43022</v>
      </c>
      <c r="IU16" s="2" t="s">
        <v>101</v>
      </c>
      <c r="IV16" s="37" t="s">
        <v>12</v>
      </c>
    </row>
    <row r="17" spans="1:256" ht="10.5" customHeight="1">
      <c r="A17" s="603"/>
      <c r="B17" s="198" t="s">
        <v>145</v>
      </c>
      <c r="C17" s="91">
        <f t="shared" si="3"/>
        <v>5740.5599999999995</v>
      </c>
      <c r="D17" s="199">
        <v>0</v>
      </c>
      <c r="E17" s="200">
        <v>71090.86000000002</v>
      </c>
      <c r="F17" s="201">
        <v>0</v>
      </c>
      <c r="G17" s="103"/>
      <c r="H17" s="569"/>
      <c r="I17" s="192" t="s">
        <v>184</v>
      </c>
      <c r="J17" s="109"/>
      <c r="K17" s="111"/>
      <c r="L17" s="88">
        <f t="shared" si="4"/>
        <v>58246.09</v>
      </c>
      <c r="M17" s="89">
        <v>0</v>
      </c>
      <c r="N17" s="108">
        <f t="shared" si="2"/>
        <v>58247.09</v>
      </c>
      <c r="O17" s="130">
        <v>0</v>
      </c>
      <c r="IS17" s="34" t="s">
        <v>217</v>
      </c>
      <c r="IT17" s="35">
        <f t="shared" si="0"/>
        <v>43029</v>
      </c>
      <c r="IU17" s="2" t="s">
        <v>73</v>
      </c>
      <c r="IV17" s="37" t="s">
        <v>11</v>
      </c>
    </row>
    <row r="18" spans="1:256" ht="10.5" customHeight="1">
      <c r="A18" s="603"/>
      <c r="B18" s="205" t="s">
        <v>146</v>
      </c>
      <c r="C18" s="206">
        <f t="shared" si="3"/>
        <v>71091.86000000002</v>
      </c>
      <c r="D18" s="207">
        <f>D14+D15+D16+D17</f>
        <v>0</v>
      </c>
      <c r="E18" s="208">
        <f t="shared" si="1"/>
        <v>71092.86000000002</v>
      </c>
      <c r="F18" s="209">
        <f>F14+F15+F16+F17</f>
        <v>0</v>
      </c>
      <c r="G18" s="104"/>
      <c r="H18" s="569"/>
      <c r="I18" s="192" t="s">
        <v>185</v>
      </c>
      <c r="J18" s="109"/>
      <c r="K18" s="111"/>
      <c r="L18" s="88">
        <f t="shared" si="4"/>
        <v>58248.09</v>
      </c>
      <c r="M18" s="89">
        <v>0</v>
      </c>
      <c r="N18" s="108">
        <f t="shared" si="2"/>
        <v>58249.09</v>
      </c>
      <c r="O18" s="130">
        <v>0</v>
      </c>
      <c r="Q18" s="618" t="str">
        <f>IF(SUM(D21:D24)+SUM(F21:F24)-(D14+F14)=0,"La suma de las toneladas de frescura coincide con la caña molida total","La suma de las toneladas de frescura NO coincide con la caña molida total")</f>
        <v>La suma de las toneladas de frescura coincide con la caña molida total</v>
      </c>
      <c r="IS18" s="34" t="s">
        <v>218</v>
      </c>
      <c r="IT18" s="35">
        <f t="shared" si="0"/>
        <v>43036</v>
      </c>
      <c r="IU18" s="2" t="s">
        <v>74</v>
      </c>
      <c r="IV18" s="37" t="s">
        <v>13</v>
      </c>
    </row>
    <row r="19" spans="1:256" ht="10.5" customHeight="1">
      <c r="A19" s="603"/>
      <c r="B19" s="216" t="s">
        <v>147</v>
      </c>
      <c r="C19" s="206">
        <f t="shared" si="3"/>
        <v>71093.86000000002</v>
      </c>
      <c r="D19" s="217">
        <f>IF('Cortes term'!N49=0,0,D18/'Cortes term'!N49)</f>
        <v>0</v>
      </c>
      <c r="E19" s="218">
        <f t="shared" si="1"/>
        <v>71094.86000000002</v>
      </c>
      <c r="F19" s="219">
        <f>IF('Cortes term'!N49=0,0,F18/'Cortes term'!N49)</f>
        <v>0</v>
      </c>
      <c r="G19" s="105"/>
      <c r="H19" s="569"/>
      <c r="I19" s="192" t="s">
        <v>186</v>
      </c>
      <c r="J19" s="112"/>
      <c r="K19" s="111"/>
      <c r="L19" s="88">
        <f t="shared" si="4"/>
        <v>58250.09</v>
      </c>
      <c r="M19" s="89">
        <v>0</v>
      </c>
      <c r="N19" s="108">
        <f t="shared" si="2"/>
        <v>58251.09</v>
      </c>
      <c r="O19" s="130">
        <v>0</v>
      </c>
      <c r="Q19" s="619"/>
      <c r="IS19" s="34" t="s">
        <v>219</v>
      </c>
      <c r="IT19" s="35">
        <f t="shared" si="0"/>
        <v>43043</v>
      </c>
      <c r="IU19" s="2" t="s">
        <v>75</v>
      </c>
      <c r="IV19" s="37" t="s">
        <v>14</v>
      </c>
    </row>
    <row r="20" spans="1:256" ht="10.5" customHeight="1">
      <c r="A20" s="604"/>
      <c r="B20" s="211" t="s">
        <v>148</v>
      </c>
      <c r="C20" s="212">
        <f t="shared" si="3"/>
        <v>71095.86000000002</v>
      </c>
      <c r="D20" s="213">
        <v>0</v>
      </c>
      <c r="E20" s="214">
        <v>58169.09</v>
      </c>
      <c r="F20" s="215">
        <v>0</v>
      </c>
      <c r="G20" s="106"/>
      <c r="H20" s="569"/>
      <c r="I20" s="192" t="s">
        <v>187</v>
      </c>
      <c r="J20" s="112"/>
      <c r="K20" s="111"/>
      <c r="L20" s="88">
        <f t="shared" si="4"/>
        <v>58252.09</v>
      </c>
      <c r="M20" s="89">
        <v>0</v>
      </c>
      <c r="N20" s="108">
        <f t="shared" si="2"/>
        <v>58253.09</v>
      </c>
      <c r="O20" s="130">
        <v>0</v>
      </c>
      <c r="Q20" s="619"/>
      <c r="IS20" s="34" t="s">
        <v>220</v>
      </c>
      <c r="IT20" s="35">
        <f t="shared" si="0"/>
        <v>43050</v>
      </c>
      <c r="IU20" s="32" t="s">
        <v>76</v>
      </c>
      <c r="IV20" s="37" t="s">
        <v>15</v>
      </c>
    </row>
    <row r="21" spans="1:256" ht="10.5" customHeight="1">
      <c r="A21" s="568" t="s">
        <v>122</v>
      </c>
      <c r="B21" s="177" t="s">
        <v>149</v>
      </c>
      <c r="C21" s="133">
        <f t="shared" si="3"/>
        <v>58170.09</v>
      </c>
      <c r="D21" s="127">
        <v>0</v>
      </c>
      <c r="E21" s="127">
        <f t="shared" si="1"/>
        <v>58171.09</v>
      </c>
      <c r="F21" s="129">
        <v>0</v>
      </c>
      <c r="G21" s="103"/>
      <c r="H21" s="569"/>
      <c r="I21" s="193" t="s">
        <v>188</v>
      </c>
      <c r="J21" s="114"/>
      <c r="K21" s="111"/>
      <c r="L21" s="88">
        <f t="shared" si="4"/>
        <v>58254.09</v>
      </c>
      <c r="M21" s="89">
        <v>0</v>
      </c>
      <c r="N21" s="108">
        <f t="shared" si="2"/>
        <v>58255.09</v>
      </c>
      <c r="O21" s="130">
        <v>0</v>
      </c>
      <c r="Q21" s="619"/>
      <c r="IS21" s="34" t="s">
        <v>221</v>
      </c>
      <c r="IT21" s="35">
        <f t="shared" si="0"/>
        <v>43057</v>
      </c>
      <c r="IU21" s="2" t="s">
        <v>77</v>
      </c>
      <c r="IV21" s="37" t="s">
        <v>16</v>
      </c>
    </row>
    <row r="22" spans="1:256" ht="10.5" customHeight="1">
      <c r="A22" s="569"/>
      <c r="B22" s="87" t="s">
        <v>150</v>
      </c>
      <c r="C22" s="92">
        <f t="shared" si="3"/>
        <v>58172.09</v>
      </c>
      <c r="D22" s="89">
        <v>0</v>
      </c>
      <c r="E22" s="89">
        <f t="shared" si="1"/>
        <v>58173.09</v>
      </c>
      <c r="F22" s="130">
        <v>0</v>
      </c>
      <c r="G22" s="103"/>
      <c r="H22" s="570"/>
      <c r="I22" s="194" t="s">
        <v>189</v>
      </c>
      <c r="J22" s="161"/>
      <c r="K22" s="162"/>
      <c r="L22" s="131">
        <f t="shared" si="4"/>
        <v>58256.09</v>
      </c>
      <c r="M22" s="143">
        <v>0</v>
      </c>
      <c r="N22" s="163">
        <f t="shared" si="2"/>
        <v>58257.09</v>
      </c>
      <c r="O22" s="145">
        <v>0</v>
      </c>
      <c r="Q22" s="620"/>
      <c r="IS22" s="34" t="s">
        <v>222</v>
      </c>
      <c r="IT22" s="35">
        <f t="shared" si="0"/>
        <v>43064</v>
      </c>
      <c r="IU22" s="2" t="s">
        <v>78</v>
      </c>
      <c r="IV22" s="37" t="s">
        <v>17</v>
      </c>
    </row>
    <row r="23" spans="1:256" ht="10.5" customHeight="1">
      <c r="A23" s="569"/>
      <c r="B23" s="87" t="s">
        <v>151</v>
      </c>
      <c r="C23" s="92">
        <f t="shared" si="3"/>
        <v>58174.09</v>
      </c>
      <c r="D23" s="89">
        <v>0</v>
      </c>
      <c r="E23" s="89">
        <f t="shared" si="1"/>
        <v>58175.09</v>
      </c>
      <c r="F23" s="130">
        <v>0</v>
      </c>
      <c r="G23" s="4"/>
      <c r="H23" s="19" t="s">
        <v>130</v>
      </c>
      <c r="I23" s="23"/>
      <c r="J23" s="5"/>
      <c r="K23" s="3"/>
      <c r="L23" s="164"/>
      <c r="M23" s="6"/>
      <c r="N23" s="6"/>
      <c r="O23" s="6"/>
      <c r="IS23" s="34" t="s">
        <v>223</v>
      </c>
      <c r="IT23" s="35">
        <f t="shared" si="0"/>
        <v>43071</v>
      </c>
      <c r="IU23" s="2" t="s">
        <v>79</v>
      </c>
      <c r="IV23" s="37" t="s">
        <v>19</v>
      </c>
    </row>
    <row r="24" spans="1:256" ht="10.5" customHeight="1">
      <c r="A24" s="569"/>
      <c r="B24" s="87" t="s">
        <v>152</v>
      </c>
      <c r="C24" s="92">
        <f t="shared" si="3"/>
        <v>58176.09</v>
      </c>
      <c r="D24" s="89">
        <v>0</v>
      </c>
      <c r="E24" s="89">
        <f t="shared" si="1"/>
        <v>58177.09</v>
      </c>
      <c r="F24" s="130">
        <v>0</v>
      </c>
      <c r="G24" s="103"/>
      <c r="H24" s="558" t="s">
        <v>131</v>
      </c>
      <c r="I24" s="195" t="s">
        <v>190</v>
      </c>
      <c r="J24" s="167"/>
      <c r="K24" s="168"/>
      <c r="L24" s="126">
        <f>+N22+1</f>
        <v>58258.09</v>
      </c>
      <c r="M24" s="169">
        <v>0</v>
      </c>
      <c r="N24" s="170">
        <f>+L24+1</f>
        <v>58259.09</v>
      </c>
      <c r="O24" s="171">
        <v>0</v>
      </c>
      <c r="Q24" s="593" t="s">
        <v>135</v>
      </c>
      <c r="IS24" s="34" t="s">
        <v>224</v>
      </c>
      <c r="IT24" s="35">
        <f t="shared" si="0"/>
        <v>43078</v>
      </c>
      <c r="IU24" s="2" t="s">
        <v>80</v>
      </c>
      <c r="IV24" s="37" t="s">
        <v>20</v>
      </c>
    </row>
    <row r="25" spans="1:256" ht="10.5" customHeight="1">
      <c r="A25" s="570"/>
      <c r="B25" s="178" t="s">
        <v>153</v>
      </c>
      <c r="C25" s="134">
        <f t="shared" si="3"/>
        <v>58178.09</v>
      </c>
      <c r="D25" s="135">
        <v>0</v>
      </c>
      <c r="E25" s="136">
        <f t="shared" si="1"/>
        <v>58179.09</v>
      </c>
      <c r="F25" s="137">
        <v>0</v>
      </c>
      <c r="G25" s="115"/>
      <c r="H25" s="566"/>
      <c r="I25" s="196" t="s">
        <v>191</v>
      </c>
      <c r="J25" s="119"/>
      <c r="K25" s="118"/>
      <c r="L25" s="88">
        <f>+N24+1</f>
        <v>58260.09</v>
      </c>
      <c r="M25" s="116">
        <v>0</v>
      </c>
      <c r="N25" s="108">
        <f aca="true" t="shared" si="5" ref="N25:N45">+L25+1</f>
        <v>58261.09</v>
      </c>
      <c r="O25" s="172">
        <v>0</v>
      </c>
      <c r="Q25" s="594"/>
      <c r="IS25" s="34" t="s">
        <v>225</v>
      </c>
      <c r="IT25" s="35">
        <f t="shared" si="0"/>
        <v>43085</v>
      </c>
      <c r="IU25" s="2" t="s">
        <v>81</v>
      </c>
      <c r="IV25" s="37" t="s">
        <v>21</v>
      </c>
    </row>
    <row r="26" spans="1:256" ht="10.5" customHeight="1">
      <c r="A26" s="568" t="s">
        <v>123</v>
      </c>
      <c r="B26" s="179" t="s">
        <v>120</v>
      </c>
      <c r="C26" s="139"/>
      <c r="D26" s="127">
        <v>0</v>
      </c>
      <c r="E26" s="140"/>
      <c r="F26" s="129">
        <v>0</v>
      </c>
      <c r="H26" s="566"/>
      <c r="I26" s="196" t="s">
        <v>192</v>
      </c>
      <c r="J26" s="117"/>
      <c r="K26" s="118"/>
      <c r="L26" s="88">
        <f aca="true" t="shared" si="6" ref="L26:L45">+N25+1</f>
        <v>58262.09</v>
      </c>
      <c r="M26" s="116">
        <v>0</v>
      </c>
      <c r="N26" s="108">
        <f t="shared" si="5"/>
        <v>58263.09</v>
      </c>
      <c r="O26" s="172">
        <v>0</v>
      </c>
      <c r="Q26" s="594"/>
      <c r="IS26" s="34" t="s">
        <v>226</v>
      </c>
      <c r="IT26" s="35">
        <f t="shared" si="0"/>
        <v>43092</v>
      </c>
      <c r="IU26" s="2" t="s">
        <v>82</v>
      </c>
      <c r="IV26" s="37" t="s">
        <v>22</v>
      </c>
    </row>
    <row r="27" spans="1:256" ht="10.5" customHeight="1">
      <c r="A27" s="569"/>
      <c r="B27" s="180" t="s">
        <v>120</v>
      </c>
      <c r="C27" s="95"/>
      <c r="D27" s="89">
        <v>0</v>
      </c>
      <c r="E27" s="96"/>
      <c r="F27" s="130">
        <v>0</v>
      </c>
      <c r="H27" s="566"/>
      <c r="I27" s="196" t="s">
        <v>193</v>
      </c>
      <c r="J27" s="117"/>
      <c r="K27" s="118"/>
      <c r="L27" s="88">
        <f t="shared" si="6"/>
        <v>58264.09</v>
      </c>
      <c r="M27" s="116">
        <v>0</v>
      </c>
      <c r="N27" s="108">
        <f t="shared" si="5"/>
        <v>58265.09</v>
      </c>
      <c r="O27" s="172">
        <v>0</v>
      </c>
      <c r="Q27" s="594"/>
      <c r="IS27" s="34" t="s">
        <v>227</v>
      </c>
      <c r="IT27" s="35">
        <f t="shared" si="0"/>
        <v>43099</v>
      </c>
      <c r="IU27" s="18" t="s">
        <v>83</v>
      </c>
      <c r="IV27" s="37" t="s">
        <v>23</v>
      </c>
    </row>
    <row r="28" spans="1:256" ht="10.5" customHeight="1">
      <c r="A28" s="569"/>
      <c r="B28" s="180"/>
      <c r="C28" s="95"/>
      <c r="D28" s="89"/>
      <c r="E28" s="96"/>
      <c r="F28" s="130"/>
      <c r="H28" s="567"/>
      <c r="I28" s="197" t="s">
        <v>194</v>
      </c>
      <c r="J28" s="173"/>
      <c r="K28" s="174"/>
      <c r="L28" s="131">
        <f t="shared" si="6"/>
        <v>58266.09</v>
      </c>
      <c r="M28" s="175">
        <v>0</v>
      </c>
      <c r="N28" s="163">
        <f t="shared" si="5"/>
        <v>58267.09</v>
      </c>
      <c r="O28" s="176">
        <v>0</v>
      </c>
      <c r="Q28" s="594"/>
      <c r="IS28" s="38" t="s">
        <v>228</v>
      </c>
      <c r="IT28" s="35">
        <f>IT27+7</f>
        <v>43106</v>
      </c>
      <c r="IU28" s="2" t="s">
        <v>84</v>
      </c>
      <c r="IV28" s="37" t="s">
        <v>24</v>
      </c>
    </row>
    <row r="29" spans="1:256" ht="10.5" customHeight="1">
      <c r="A29" s="569"/>
      <c r="B29" s="180"/>
      <c r="C29" s="95"/>
      <c r="D29" s="89"/>
      <c r="E29" s="96"/>
      <c r="F29" s="130"/>
      <c r="H29" s="558" t="s">
        <v>132</v>
      </c>
      <c r="I29" s="195" t="s">
        <v>195</v>
      </c>
      <c r="J29" s="167"/>
      <c r="K29" s="168"/>
      <c r="L29" s="126">
        <f t="shared" si="6"/>
        <v>58268.09</v>
      </c>
      <c r="M29" s="169">
        <v>0</v>
      </c>
      <c r="N29" s="170">
        <f t="shared" si="5"/>
        <v>58269.09</v>
      </c>
      <c r="O29" s="171">
        <v>0</v>
      </c>
      <c r="Q29" s="594"/>
      <c r="IS29" s="38" t="s">
        <v>229</v>
      </c>
      <c r="IT29" s="35">
        <f>IT28+7</f>
        <v>43113</v>
      </c>
      <c r="IU29" s="2" t="s">
        <v>85</v>
      </c>
      <c r="IV29" s="37" t="s">
        <v>25</v>
      </c>
    </row>
    <row r="30" spans="1:256" ht="10.5" customHeight="1">
      <c r="A30" s="569"/>
      <c r="B30" s="180"/>
      <c r="C30" s="95"/>
      <c r="D30" s="89"/>
      <c r="E30" s="96"/>
      <c r="F30" s="130"/>
      <c r="H30" s="559"/>
      <c r="I30" s="196" t="s">
        <v>196</v>
      </c>
      <c r="J30" s="117"/>
      <c r="K30" s="118"/>
      <c r="L30" s="88">
        <f t="shared" si="6"/>
        <v>58270.09</v>
      </c>
      <c r="M30" s="116">
        <v>0</v>
      </c>
      <c r="N30" s="108">
        <f t="shared" si="5"/>
        <v>58271.09</v>
      </c>
      <c r="O30" s="172">
        <v>0</v>
      </c>
      <c r="Q30" s="594"/>
      <c r="IS30" s="38" t="s">
        <v>230</v>
      </c>
      <c r="IT30" s="35">
        <f aca="true" t="shared" si="7" ref="IT30:IT53">IT29+7</f>
        <v>43120</v>
      </c>
      <c r="IU30" s="2" t="s">
        <v>104</v>
      </c>
      <c r="IV30" s="37" t="s">
        <v>26</v>
      </c>
    </row>
    <row r="31" spans="1:256" ht="10.5" customHeight="1">
      <c r="A31" s="569"/>
      <c r="B31" s="180"/>
      <c r="C31" s="95"/>
      <c r="D31" s="89"/>
      <c r="E31" s="96"/>
      <c r="F31" s="130"/>
      <c r="H31" s="559"/>
      <c r="I31" s="196" t="s">
        <v>191</v>
      </c>
      <c r="J31" s="119"/>
      <c r="K31" s="118"/>
      <c r="L31" s="88">
        <f t="shared" si="6"/>
        <v>58272.09</v>
      </c>
      <c r="M31" s="116">
        <v>0</v>
      </c>
      <c r="N31" s="108">
        <f t="shared" si="5"/>
        <v>58273.09</v>
      </c>
      <c r="O31" s="172">
        <v>0</v>
      </c>
      <c r="Q31" s="594"/>
      <c r="IS31" s="38" t="s">
        <v>231</v>
      </c>
      <c r="IT31" s="35">
        <f t="shared" si="7"/>
        <v>43127</v>
      </c>
      <c r="IU31" s="2" t="s">
        <v>86</v>
      </c>
      <c r="IV31" s="37" t="s">
        <v>28</v>
      </c>
    </row>
    <row r="32" spans="1:256" ht="10.5" customHeight="1">
      <c r="A32" s="569"/>
      <c r="B32" s="180"/>
      <c r="C32" s="95"/>
      <c r="D32" s="89"/>
      <c r="E32" s="96"/>
      <c r="F32" s="130"/>
      <c r="H32" s="559"/>
      <c r="I32" s="196" t="s">
        <v>192</v>
      </c>
      <c r="J32" s="117"/>
      <c r="K32" s="118"/>
      <c r="L32" s="88">
        <f t="shared" si="6"/>
        <v>58274.09</v>
      </c>
      <c r="M32" s="116">
        <v>0</v>
      </c>
      <c r="N32" s="108">
        <f t="shared" si="5"/>
        <v>58275.09</v>
      </c>
      <c r="O32" s="172">
        <v>0</v>
      </c>
      <c r="Q32" s="594"/>
      <c r="IS32" s="38" t="s">
        <v>232</v>
      </c>
      <c r="IT32" s="35">
        <f t="shared" si="7"/>
        <v>43134</v>
      </c>
      <c r="IU32" s="2" t="s">
        <v>103</v>
      </c>
      <c r="IV32" s="37" t="s">
        <v>29</v>
      </c>
    </row>
    <row r="33" spans="1:256" ht="10.5" customHeight="1">
      <c r="A33" s="570"/>
      <c r="B33" s="181"/>
      <c r="C33" s="142"/>
      <c r="D33" s="143"/>
      <c r="E33" s="144"/>
      <c r="F33" s="145"/>
      <c r="H33" s="559"/>
      <c r="I33" s="196" t="s">
        <v>193</v>
      </c>
      <c r="J33" s="117"/>
      <c r="K33" s="118"/>
      <c r="L33" s="88">
        <f t="shared" si="6"/>
        <v>58276.09</v>
      </c>
      <c r="M33" s="116">
        <v>0</v>
      </c>
      <c r="N33" s="108">
        <f t="shared" si="5"/>
        <v>58277.09</v>
      </c>
      <c r="O33" s="172">
        <v>0</v>
      </c>
      <c r="Q33" s="594"/>
      <c r="IS33" s="38" t="s">
        <v>233</v>
      </c>
      <c r="IT33" s="35">
        <f t="shared" si="7"/>
        <v>43141</v>
      </c>
      <c r="IU33" s="2" t="s">
        <v>87</v>
      </c>
      <c r="IV33" s="37" t="s">
        <v>30</v>
      </c>
    </row>
    <row r="34" spans="1:256" ht="10.5" customHeight="1">
      <c r="A34" s="561" t="s">
        <v>124</v>
      </c>
      <c r="B34" s="138" t="s">
        <v>120</v>
      </c>
      <c r="C34" s="139"/>
      <c r="D34" s="127">
        <v>0</v>
      </c>
      <c r="E34" s="140"/>
      <c r="F34" s="129">
        <v>0</v>
      </c>
      <c r="H34" s="560"/>
      <c r="I34" s="197" t="s">
        <v>194</v>
      </c>
      <c r="J34" s="173"/>
      <c r="K34" s="174"/>
      <c r="L34" s="131">
        <f t="shared" si="6"/>
        <v>58278.09</v>
      </c>
      <c r="M34" s="175">
        <v>0</v>
      </c>
      <c r="N34" s="163">
        <f t="shared" si="5"/>
        <v>58279.09</v>
      </c>
      <c r="O34" s="176">
        <v>0</v>
      </c>
      <c r="Q34" s="595"/>
      <c r="IS34" s="38" t="s">
        <v>234</v>
      </c>
      <c r="IT34" s="35">
        <f t="shared" si="7"/>
        <v>43148</v>
      </c>
      <c r="IU34" s="2" t="s">
        <v>88</v>
      </c>
      <c r="IV34" s="37" t="s">
        <v>31</v>
      </c>
    </row>
    <row r="35" spans="1:256" ht="10.5" customHeight="1">
      <c r="A35" s="562"/>
      <c r="B35" s="94" t="s">
        <v>120</v>
      </c>
      <c r="C35" s="95"/>
      <c r="D35" s="89">
        <v>0</v>
      </c>
      <c r="E35" s="96"/>
      <c r="F35" s="130">
        <v>0</v>
      </c>
      <c r="H35" s="558" t="s">
        <v>133</v>
      </c>
      <c r="I35" s="195" t="s">
        <v>197</v>
      </c>
      <c r="J35" s="167"/>
      <c r="K35" s="168"/>
      <c r="L35" s="126">
        <f t="shared" si="6"/>
        <v>58280.09</v>
      </c>
      <c r="M35" s="169">
        <v>0</v>
      </c>
      <c r="N35" s="170">
        <f t="shared" si="5"/>
        <v>58281.09</v>
      </c>
      <c r="O35" s="171">
        <v>0</v>
      </c>
      <c r="IS35" s="38" t="s">
        <v>235</v>
      </c>
      <c r="IT35" s="35">
        <f t="shared" si="7"/>
        <v>43155</v>
      </c>
      <c r="IU35" s="2" t="s">
        <v>89</v>
      </c>
      <c r="IV35" s="37" t="s">
        <v>32</v>
      </c>
    </row>
    <row r="36" spans="1:256" ht="10.5" customHeight="1">
      <c r="A36" s="562"/>
      <c r="B36" s="94"/>
      <c r="C36" s="95"/>
      <c r="D36" s="97"/>
      <c r="E36" s="98"/>
      <c r="F36" s="146"/>
      <c r="H36" s="566"/>
      <c r="I36" s="196" t="s">
        <v>191</v>
      </c>
      <c r="J36" s="119"/>
      <c r="K36" s="118"/>
      <c r="L36" s="88">
        <f t="shared" si="6"/>
        <v>58282.09</v>
      </c>
      <c r="M36" s="116">
        <v>0</v>
      </c>
      <c r="N36" s="108">
        <f t="shared" si="5"/>
        <v>58283.09</v>
      </c>
      <c r="O36" s="172">
        <v>0</v>
      </c>
      <c r="IS36" s="38" t="s">
        <v>236</v>
      </c>
      <c r="IT36" s="35">
        <f t="shared" si="7"/>
        <v>43162</v>
      </c>
      <c r="IU36" s="2" t="s">
        <v>105</v>
      </c>
      <c r="IV36" s="37" t="s">
        <v>33</v>
      </c>
    </row>
    <row r="37" spans="1:256" ht="10.5" customHeight="1">
      <c r="A37" s="562"/>
      <c r="B37" s="94"/>
      <c r="C37" s="95"/>
      <c r="D37" s="97"/>
      <c r="E37" s="98"/>
      <c r="F37" s="146"/>
      <c r="H37" s="566"/>
      <c r="I37" s="196" t="s">
        <v>192</v>
      </c>
      <c r="J37" s="117"/>
      <c r="K37" s="118"/>
      <c r="L37" s="88">
        <f t="shared" si="6"/>
        <v>58284.09</v>
      </c>
      <c r="M37" s="116">
        <v>0</v>
      </c>
      <c r="N37" s="108">
        <f t="shared" si="5"/>
        <v>58285.09</v>
      </c>
      <c r="O37" s="172">
        <v>0</v>
      </c>
      <c r="Q37" s="7"/>
      <c r="IS37" s="38" t="s">
        <v>237</v>
      </c>
      <c r="IT37" s="35">
        <f t="shared" si="7"/>
        <v>43169</v>
      </c>
      <c r="IU37" s="2" t="s">
        <v>106</v>
      </c>
      <c r="IV37" s="37" t="s">
        <v>34</v>
      </c>
    </row>
    <row r="38" spans="1:256" ht="10.5" customHeight="1">
      <c r="A38" s="562"/>
      <c r="B38" s="94"/>
      <c r="C38" s="95"/>
      <c r="D38" s="97"/>
      <c r="E38" s="98"/>
      <c r="F38" s="146"/>
      <c r="H38" s="566"/>
      <c r="I38" s="196" t="s">
        <v>193</v>
      </c>
      <c r="J38" s="117"/>
      <c r="K38" s="118"/>
      <c r="L38" s="88">
        <f t="shared" si="6"/>
        <v>58286.09</v>
      </c>
      <c r="M38" s="116">
        <v>0</v>
      </c>
      <c r="N38" s="108">
        <f t="shared" si="5"/>
        <v>58287.09</v>
      </c>
      <c r="O38" s="172">
        <v>0</v>
      </c>
      <c r="P38" s="621"/>
      <c r="IS38" s="38" t="s">
        <v>238</v>
      </c>
      <c r="IT38" s="35">
        <f t="shared" si="7"/>
        <v>43176</v>
      </c>
      <c r="IU38" s="2" t="s">
        <v>90</v>
      </c>
      <c r="IV38" s="37" t="s">
        <v>35</v>
      </c>
    </row>
    <row r="39" spans="1:256" ht="10.5" customHeight="1">
      <c r="A39" s="562"/>
      <c r="B39" s="94"/>
      <c r="C39" s="95"/>
      <c r="D39" s="97"/>
      <c r="E39" s="98"/>
      <c r="F39" s="146"/>
      <c r="H39" s="567"/>
      <c r="I39" s="197" t="s">
        <v>194</v>
      </c>
      <c r="J39" s="173"/>
      <c r="K39" s="174"/>
      <c r="L39" s="131">
        <f t="shared" si="6"/>
        <v>58288.09</v>
      </c>
      <c r="M39" s="175">
        <v>0</v>
      </c>
      <c r="N39" s="163">
        <f t="shared" si="5"/>
        <v>58289.09</v>
      </c>
      <c r="O39" s="176">
        <v>0</v>
      </c>
      <c r="P39" s="622"/>
      <c r="Q39" s="82"/>
      <c r="IS39" s="38" t="s">
        <v>239</v>
      </c>
      <c r="IT39" s="35">
        <f t="shared" si="7"/>
        <v>43183</v>
      </c>
      <c r="IU39" s="2" t="s">
        <v>91</v>
      </c>
      <c r="IV39" s="37" t="s">
        <v>36</v>
      </c>
    </row>
    <row r="40" spans="1:256" ht="10.5" customHeight="1">
      <c r="A40" s="562"/>
      <c r="B40" s="94"/>
      <c r="C40" s="95"/>
      <c r="D40" s="97"/>
      <c r="E40" s="98"/>
      <c r="F40" s="146"/>
      <c r="H40" s="558" t="s">
        <v>134</v>
      </c>
      <c r="I40" s="195" t="s">
        <v>198</v>
      </c>
      <c r="J40" s="167"/>
      <c r="K40" s="168"/>
      <c r="L40" s="126">
        <f t="shared" si="6"/>
        <v>58290.09</v>
      </c>
      <c r="M40" s="169">
        <v>0</v>
      </c>
      <c r="N40" s="170">
        <f t="shared" si="5"/>
        <v>58291.09</v>
      </c>
      <c r="O40" s="171">
        <v>0</v>
      </c>
      <c r="P40" s="83"/>
      <c r="IS40" s="38" t="s">
        <v>240</v>
      </c>
      <c r="IT40" s="35">
        <f t="shared" si="7"/>
        <v>43190</v>
      </c>
      <c r="IU40" s="2" t="s">
        <v>92</v>
      </c>
      <c r="IV40" s="37" t="s">
        <v>38</v>
      </c>
    </row>
    <row r="41" spans="1:256" ht="10.5" customHeight="1">
      <c r="A41" s="562"/>
      <c r="B41" s="94"/>
      <c r="C41" s="95"/>
      <c r="D41" s="97"/>
      <c r="E41" s="98"/>
      <c r="F41" s="146"/>
      <c r="H41" s="559"/>
      <c r="I41" s="196" t="s">
        <v>199</v>
      </c>
      <c r="J41" s="117"/>
      <c r="K41" s="118"/>
      <c r="L41" s="88">
        <f t="shared" si="6"/>
        <v>58292.09</v>
      </c>
      <c r="M41" s="116">
        <v>0</v>
      </c>
      <c r="N41" s="108">
        <f t="shared" si="5"/>
        <v>58293.09</v>
      </c>
      <c r="O41" s="172">
        <v>0</v>
      </c>
      <c r="P41" s="83"/>
      <c r="IS41" s="38" t="s">
        <v>241</v>
      </c>
      <c r="IT41" s="35">
        <f t="shared" si="7"/>
        <v>43197</v>
      </c>
      <c r="IU41" s="2" t="s">
        <v>93</v>
      </c>
      <c r="IV41" s="37" t="s">
        <v>39</v>
      </c>
    </row>
    <row r="42" spans="1:256" ht="10.5" customHeight="1">
      <c r="A42" s="562"/>
      <c r="B42" s="94"/>
      <c r="C42" s="95"/>
      <c r="D42" s="97"/>
      <c r="E42" s="98"/>
      <c r="F42" s="146"/>
      <c r="H42" s="559"/>
      <c r="I42" s="196" t="s">
        <v>191</v>
      </c>
      <c r="J42" s="119"/>
      <c r="K42" s="118"/>
      <c r="L42" s="88">
        <f t="shared" si="6"/>
        <v>58294.09</v>
      </c>
      <c r="M42" s="116">
        <v>0</v>
      </c>
      <c r="N42" s="108">
        <f t="shared" si="5"/>
        <v>58295.09</v>
      </c>
      <c r="O42" s="172">
        <v>0</v>
      </c>
      <c r="P42" s="83"/>
      <c r="IS42" s="38" t="s">
        <v>242</v>
      </c>
      <c r="IT42" s="35">
        <f t="shared" si="7"/>
        <v>43204</v>
      </c>
      <c r="IU42" s="2" t="s">
        <v>94</v>
      </c>
      <c r="IV42" s="37" t="s">
        <v>40</v>
      </c>
    </row>
    <row r="43" spans="1:256" ht="10.5" customHeight="1">
      <c r="A43" s="563"/>
      <c r="B43" s="141"/>
      <c r="C43" s="142"/>
      <c r="D43" s="135"/>
      <c r="E43" s="147"/>
      <c r="F43" s="137"/>
      <c r="H43" s="559"/>
      <c r="I43" s="196" t="s">
        <v>192</v>
      </c>
      <c r="J43" s="117"/>
      <c r="K43" s="118"/>
      <c r="L43" s="88">
        <f t="shared" si="6"/>
        <v>58296.09</v>
      </c>
      <c r="M43" s="116">
        <v>0</v>
      </c>
      <c r="N43" s="108">
        <f t="shared" si="5"/>
        <v>58297.09</v>
      </c>
      <c r="O43" s="172">
        <v>0</v>
      </c>
      <c r="P43" s="83"/>
      <c r="IS43" s="38" t="s">
        <v>243</v>
      </c>
      <c r="IT43" s="35">
        <f t="shared" si="7"/>
        <v>43211</v>
      </c>
      <c r="IU43" s="2" t="s">
        <v>108</v>
      </c>
      <c r="IV43" s="37" t="s">
        <v>41</v>
      </c>
    </row>
    <row r="44" spans="1:256" ht="10.5" customHeight="1">
      <c r="A44" s="561" t="s">
        <v>125</v>
      </c>
      <c r="B44" s="125" t="s">
        <v>154</v>
      </c>
      <c r="C44" s="133">
        <f>+E25+1</f>
        <v>58180.09</v>
      </c>
      <c r="D44" s="148">
        <v>0</v>
      </c>
      <c r="E44" s="148">
        <f>+C44+1</f>
        <v>58181.09</v>
      </c>
      <c r="F44" s="149">
        <v>0</v>
      </c>
      <c r="H44" s="559"/>
      <c r="I44" s="196" t="s">
        <v>193</v>
      </c>
      <c r="J44" s="117"/>
      <c r="K44" s="118"/>
      <c r="L44" s="88">
        <f t="shared" si="6"/>
        <v>58298.09</v>
      </c>
      <c r="M44" s="116">
        <v>0</v>
      </c>
      <c r="N44" s="108">
        <f t="shared" si="5"/>
        <v>58299.09</v>
      </c>
      <c r="O44" s="172">
        <v>0</v>
      </c>
      <c r="P44" s="83"/>
      <c r="IS44" s="38" t="s">
        <v>244</v>
      </c>
      <c r="IT44" s="35">
        <f t="shared" si="7"/>
        <v>43218</v>
      </c>
      <c r="IU44" s="2" t="s">
        <v>109</v>
      </c>
      <c r="IV44" s="37" t="s">
        <v>42</v>
      </c>
    </row>
    <row r="45" spans="1:256" ht="10.5" customHeight="1">
      <c r="A45" s="562"/>
      <c r="B45" s="86" t="s">
        <v>155</v>
      </c>
      <c r="C45" s="92">
        <f>+E44+1</f>
        <v>58182.09</v>
      </c>
      <c r="D45" s="100">
        <v>0</v>
      </c>
      <c r="E45" s="100">
        <f aca="true" t="shared" si="8" ref="E45:E69">+C45+1</f>
        <v>58183.09</v>
      </c>
      <c r="F45" s="150">
        <v>0</v>
      </c>
      <c r="H45" s="560"/>
      <c r="I45" s="197" t="s">
        <v>194</v>
      </c>
      <c r="J45" s="173"/>
      <c r="K45" s="174"/>
      <c r="L45" s="131">
        <f t="shared" si="6"/>
        <v>58300.09</v>
      </c>
      <c r="M45" s="175">
        <v>0</v>
      </c>
      <c r="N45" s="163">
        <f t="shared" si="5"/>
        <v>58301.09</v>
      </c>
      <c r="O45" s="176">
        <v>0</v>
      </c>
      <c r="P45" s="83"/>
      <c r="IS45" s="38" t="s">
        <v>245</v>
      </c>
      <c r="IT45" s="35">
        <f t="shared" si="7"/>
        <v>43225</v>
      </c>
      <c r="IU45" s="2" t="s">
        <v>95</v>
      </c>
      <c r="IV45" s="37" t="s">
        <v>44</v>
      </c>
    </row>
    <row r="46" spans="1:256" ht="10.5" customHeight="1">
      <c r="A46" s="562"/>
      <c r="B46" s="86" t="s">
        <v>156</v>
      </c>
      <c r="C46" s="92">
        <f aca="true" t="shared" si="9" ref="C46:C69">+E45+1</f>
        <v>58184.09</v>
      </c>
      <c r="D46" s="100">
        <v>0</v>
      </c>
      <c r="E46" s="100">
        <f t="shared" si="8"/>
        <v>58185.09</v>
      </c>
      <c r="F46" s="150">
        <v>0</v>
      </c>
      <c r="P46" s="83"/>
      <c r="IS46" s="38" t="s">
        <v>246</v>
      </c>
      <c r="IT46" s="35">
        <f t="shared" si="7"/>
        <v>43232</v>
      </c>
      <c r="IU46" s="2" t="s">
        <v>96</v>
      </c>
      <c r="IV46" s="37" t="s">
        <v>45</v>
      </c>
    </row>
    <row r="47" spans="1:256" ht="10.5" customHeight="1">
      <c r="A47" s="562"/>
      <c r="B47" s="86" t="s">
        <v>157</v>
      </c>
      <c r="C47" s="92">
        <f t="shared" si="9"/>
        <v>58186.09</v>
      </c>
      <c r="D47" s="100">
        <v>0</v>
      </c>
      <c r="E47" s="100">
        <f t="shared" si="8"/>
        <v>58187.09</v>
      </c>
      <c r="F47" s="150">
        <v>0</v>
      </c>
      <c r="H47" s="20" t="s">
        <v>136</v>
      </c>
      <c r="M47" s="6"/>
      <c r="N47" s="6"/>
      <c r="O47" s="6"/>
      <c r="P47" s="83"/>
      <c r="IS47" s="38" t="s">
        <v>247</v>
      </c>
      <c r="IT47" s="35">
        <f t="shared" si="7"/>
        <v>43239</v>
      </c>
      <c r="IU47" s="2" t="s">
        <v>111</v>
      </c>
      <c r="IV47" s="37" t="s">
        <v>46</v>
      </c>
    </row>
    <row r="48" spans="1:256" ht="24" customHeight="1">
      <c r="A48" s="562"/>
      <c r="B48" s="220" t="s">
        <v>158</v>
      </c>
      <c r="C48" s="221">
        <f t="shared" si="9"/>
        <v>58188.09</v>
      </c>
      <c r="D48" s="222">
        <v>0</v>
      </c>
      <c r="E48" s="222">
        <f t="shared" si="8"/>
        <v>58189.09</v>
      </c>
      <c r="F48" s="223">
        <v>0</v>
      </c>
      <c r="H48" s="616" t="s">
        <v>137</v>
      </c>
      <c r="I48" s="617"/>
      <c r="J48" s="252"/>
      <c r="K48" s="248" t="s">
        <v>60</v>
      </c>
      <c r="L48" s="253"/>
      <c r="M48" s="249" t="s">
        <v>200</v>
      </c>
      <c r="N48" s="254"/>
      <c r="O48" s="249" t="s">
        <v>201</v>
      </c>
      <c r="P48" s="9"/>
      <c r="Q48" s="607" t="s">
        <v>329</v>
      </c>
      <c r="S48" s="10"/>
      <c r="IS48" s="38" t="s">
        <v>248</v>
      </c>
      <c r="IT48" s="35">
        <f t="shared" si="7"/>
        <v>43246</v>
      </c>
      <c r="IU48" s="2" t="s">
        <v>97</v>
      </c>
      <c r="IV48" s="37" t="s">
        <v>47</v>
      </c>
    </row>
    <row r="49" spans="1:256" ht="10.5" customHeight="1">
      <c r="A49" s="564"/>
      <c r="B49" s="205" t="s">
        <v>159</v>
      </c>
      <c r="C49" s="225">
        <f t="shared" si="9"/>
        <v>58190.09</v>
      </c>
      <c r="D49" s="226">
        <f>+SUM(D44:D48)</f>
        <v>0</v>
      </c>
      <c r="E49" s="226">
        <f t="shared" si="8"/>
        <v>58191.09</v>
      </c>
      <c r="F49" s="227">
        <f>+SUM(F44:F48)</f>
        <v>0</v>
      </c>
      <c r="H49" s="250" t="s">
        <v>332</v>
      </c>
      <c r="I49" s="251"/>
      <c r="J49" s="88">
        <f>+N45+1</f>
        <v>58302.09</v>
      </c>
      <c r="K49" s="247">
        <v>0</v>
      </c>
      <c r="L49" s="108">
        <f>+J49+1</f>
        <v>58303.09</v>
      </c>
      <c r="M49" s="247">
        <v>0</v>
      </c>
      <c r="N49" s="108">
        <f>+L49+1</f>
        <v>58304.09</v>
      </c>
      <c r="O49" s="204">
        <v>0</v>
      </c>
      <c r="P49" s="83"/>
      <c r="Q49" s="608"/>
      <c r="IS49" s="38" t="s">
        <v>249</v>
      </c>
      <c r="IT49" s="35">
        <f t="shared" si="7"/>
        <v>43253</v>
      </c>
      <c r="IU49" s="2" t="s">
        <v>98</v>
      </c>
      <c r="IV49" s="37" t="s">
        <v>48</v>
      </c>
    </row>
    <row r="50" spans="1:256" ht="10.5" customHeight="1">
      <c r="A50" s="562"/>
      <c r="B50" s="228" t="s">
        <v>160</v>
      </c>
      <c r="C50" s="229">
        <f t="shared" si="9"/>
        <v>58192.09</v>
      </c>
      <c r="D50" s="230">
        <v>0</v>
      </c>
      <c r="E50" s="231">
        <f t="shared" si="8"/>
        <v>58193.09</v>
      </c>
      <c r="F50" s="232">
        <v>0</v>
      </c>
      <c r="H50" s="250" t="s">
        <v>333</v>
      </c>
      <c r="I50" s="251"/>
      <c r="J50" s="88">
        <f>+N49+1</f>
        <v>58305.09</v>
      </c>
      <c r="K50" s="121">
        <v>0</v>
      </c>
      <c r="L50" s="108">
        <f>+J50+1</f>
        <v>58306.09</v>
      </c>
      <c r="M50" s="121">
        <v>0</v>
      </c>
      <c r="N50" s="99">
        <f>+L50+1</f>
        <v>58307.09</v>
      </c>
      <c r="O50" s="151">
        <v>0</v>
      </c>
      <c r="P50" s="83"/>
      <c r="Q50" s="608"/>
      <c r="IS50" s="38" t="s">
        <v>250</v>
      </c>
      <c r="IT50" s="35">
        <f t="shared" si="7"/>
        <v>43260</v>
      </c>
      <c r="IU50" s="2" t="s">
        <v>112</v>
      </c>
      <c r="IV50" s="37" t="s">
        <v>49</v>
      </c>
    </row>
    <row r="51" spans="1:256" ht="10.5" customHeight="1">
      <c r="A51" s="565"/>
      <c r="B51" s="205" t="s">
        <v>330</v>
      </c>
      <c r="C51" s="225">
        <f t="shared" si="9"/>
        <v>58194.09</v>
      </c>
      <c r="D51" s="226">
        <f>+IF(D50=0,0,+D49/D50)</f>
        <v>0</v>
      </c>
      <c r="E51" s="226">
        <f t="shared" si="8"/>
        <v>58195.09</v>
      </c>
      <c r="F51" s="227">
        <f>+IF(F50=0,0,+F49/F50)</f>
        <v>0</v>
      </c>
      <c r="H51" s="250" t="s">
        <v>334</v>
      </c>
      <c r="I51" s="251"/>
      <c r="J51" s="88">
        <f>+N50+1</f>
        <v>58308.09</v>
      </c>
      <c r="K51" s="122">
        <v>0</v>
      </c>
      <c r="L51" s="108">
        <f>+J51+1</f>
        <v>58309.09</v>
      </c>
      <c r="M51" s="123">
        <v>0</v>
      </c>
      <c r="N51" s="108">
        <f>+L51+1</f>
        <v>58310.09</v>
      </c>
      <c r="O51" s="255">
        <v>0</v>
      </c>
      <c r="P51" s="83"/>
      <c r="Q51" s="608"/>
      <c r="IS51" s="38" t="s">
        <v>251</v>
      </c>
      <c r="IT51" s="35">
        <f t="shared" si="7"/>
        <v>43267</v>
      </c>
      <c r="IU51" s="2" t="s">
        <v>99</v>
      </c>
      <c r="IV51" s="37" t="s">
        <v>50</v>
      </c>
    </row>
    <row r="52" spans="1:256" ht="10.5" customHeight="1">
      <c r="A52" s="561" t="s">
        <v>126</v>
      </c>
      <c r="B52" s="125" t="s">
        <v>161</v>
      </c>
      <c r="C52" s="133">
        <f t="shared" si="9"/>
        <v>58196.09</v>
      </c>
      <c r="D52" s="148">
        <v>0</v>
      </c>
      <c r="E52" s="148">
        <f t="shared" si="8"/>
        <v>58197.09</v>
      </c>
      <c r="F52" s="149">
        <v>0</v>
      </c>
      <c r="H52" s="250" t="s">
        <v>335</v>
      </c>
      <c r="I52" s="251"/>
      <c r="J52" s="131">
        <f>+N51+1</f>
        <v>58311.09</v>
      </c>
      <c r="K52" s="132">
        <v>0</v>
      </c>
      <c r="L52" s="163">
        <f>+J52+1</f>
        <v>58312.09</v>
      </c>
      <c r="M52" s="132">
        <v>0</v>
      </c>
      <c r="N52" s="163">
        <f>+L52+1</f>
        <v>58313.09</v>
      </c>
      <c r="O52" s="145">
        <v>0</v>
      </c>
      <c r="P52" s="83"/>
      <c r="Q52" s="609"/>
      <c r="IS52" s="38" t="s">
        <v>252</v>
      </c>
      <c r="IT52" s="35">
        <f t="shared" si="7"/>
        <v>43274</v>
      </c>
      <c r="IU52" s="2" t="s">
        <v>100</v>
      </c>
      <c r="IV52" s="37" t="s">
        <v>51</v>
      </c>
    </row>
    <row r="53" spans="1:256" ht="10.5" customHeight="1">
      <c r="A53" s="562"/>
      <c r="B53" s="86" t="s">
        <v>162</v>
      </c>
      <c r="C53" s="92">
        <f t="shared" si="9"/>
        <v>58198.09</v>
      </c>
      <c r="D53" s="100">
        <v>0</v>
      </c>
      <c r="E53" s="100">
        <f t="shared" si="8"/>
        <v>58199.09</v>
      </c>
      <c r="F53" s="150">
        <v>0</v>
      </c>
      <c r="H53" s="31" t="s">
        <v>256</v>
      </c>
      <c r="I53" s="3"/>
      <c r="J53" s="3"/>
      <c r="K53" s="3"/>
      <c r="L53" s="3"/>
      <c r="M53" s="3"/>
      <c r="N53" s="3"/>
      <c r="O53" s="3"/>
      <c r="P53" s="83"/>
      <c r="IS53" s="38" t="s">
        <v>253</v>
      </c>
      <c r="IT53" s="35">
        <f t="shared" si="7"/>
        <v>43281</v>
      </c>
      <c r="IU53" s="2"/>
      <c r="IV53" s="37"/>
    </row>
    <row r="54" spans="1:16" ht="10.5" customHeight="1">
      <c r="A54" s="562"/>
      <c r="B54" s="86" t="s">
        <v>163</v>
      </c>
      <c r="C54" s="92">
        <f t="shared" si="9"/>
        <v>58200.09</v>
      </c>
      <c r="D54" s="100">
        <v>0</v>
      </c>
      <c r="E54" s="100">
        <f t="shared" si="8"/>
        <v>58201.09</v>
      </c>
      <c r="F54" s="150">
        <v>0</v>
      </c>
      <c r="H54" s="258" t="s">
        <v>52</v>
      </c>
      <c r="I54" s="259"/>
      <c r="J54" s="259"/>
      <c r="K54" s="260"/>
      <c r="L54" s="260"/>
      <c r="M54" s="260"/>
      <c r="N54" s="260"/>
      <c r="O54" s="261"/>
      <c r="P54" s="83"/>
    </row>
    <row r="55" spans="1:16" ht="10.5" customHeight="1">
      <c r="A55" s="562"/>
      <c r="B55" s="86" t="s">
        <v>164</v>
      </c>
      <c r="C55" s="92">
        <f t="shared" si="9"/>
        <v>58202.09</v>
      </c>
      <c r="D55" s="100">
        <v>0</v>
      </c>
      <c r="E55" s="100">
        <f t="shared" si="8"/>
        <v>58203.09</v>
      </c>
      <c r="F55" s="150">
        <v>0</v>
      </c>
      <c r="H55" s="610">
        <f>+IF(D14=0,"",IF(SUM(D21+D22+D23+D24)=D14,"La suma de frescura y la caña molida en la semana son correctos","La suma de los tonelajes de frescura de la caña molida en la semana NO coincide con el total de caña molida"))</f>
      </c>
      <c r="I55" s="611"/>
      <c r="J55" s="611"/>
      <c r="K55" s="611"/>
      <c r="L55" s="611"/>
      <c r="M55" s="611"/>
      <c r="N55" s="611"/>
      <c r="O55" s="612"/>
      <c r="P55" s="83"/>
    </row>
    <row r="56" spans="1:16" ht="10.5" customHeight="1">
      <c r="A56" s="562"/>
      <c r="B56" s="86" t="s">
        <v>165</v>
      </c>
      <c r="C56" s="92">
        <f t="shared" si="9"/>
        <v>58204.09</v>
      </c>
      <c r="D56" s="100">
        <v>0</v>
      </c>
      <c r="E56" s="100">
        <f t="shared" si="8"/>
        <v>58205.09</v>
      </c>
      <c r="F56" s="150">
        <v>0</v>
      </c>
      <c r="H56" s="590"/>
      <c r="I56" s="591"/>
      <c r="J56" s="591"/>
      <c r="K56" s="591"/>
      <c r="L56" s="591"/>
      <c r="M56" s="591"/>
      <c r="N56" s="591"/>
      <c r="O56" s="592"/>
      <c r="P56" s="83"/>
    </row>
    <row r="57" spans="1:16" ht="10.5" customHeight="1">
      <c r="A57" s="562"/>
      <c r="B57" s="86" t="s">
        <v>166</v>
      </c>
      <c r="C57" s="92">
        <f t="shared" si="9"/>
        <v>58206.09</v>
      </c>
      <c r="D57" s="100">
        <v>0</v>
      </c>
      <c r="E57" s="100">
        <f t="shared" si="8"/>
        <v>58207.09</v>
      </c>
      <c r="F57" s="150">
        <v>0</v>
      </c>
      <c r="H57" s="587">
        <f>+IF(F14=0,"",IF(SUM(F21+F22+F23+F24)=F14,"La suma de frescura y la caña molida a la fecha son correctos","La suma de los tonelajes de frescura de la caña molida a la fecha NO coincide con el total de caña molida"))</f>
      </c>
      <c r="I57" s="588"/>
      <c r="J57" s="588"/>
      <c r="K57" s="588"/>
      <c r="L57" s="588"/>
      <c r="M57" s="588"/>
      <c r="N57" s="588"/>
      <c r="O57" s="589"/>
      <c r="P57" s="83"/>
    </row>
    <row r="58" spans="1:16" ht="10.5" customHeight="1">
      <c r="A58" s="562"/>
      <c r="B58" s="86" t="s">
        <v>167</v>
      </c>
      <c r="C58" s="92">
        <f t="shared" si="9"/>
        <v>58208.09</v>
      </c>
      <c r="D58" s="100">
        <v>0</v>
      </c>
      <c r="E58" s="100">
        <f t="shared" si="8"/>
        <v>58209.09</v>
      </c>
      <c r="F58" s="150">
        <v>0</v>
      </c>
      <c r="H58" s="590"/>
      <c r="I58" s="591"/>
      <c r="J58" s="591"/>
      <c r="K58" s="591"/>
      <c r="L58" s="591"/>
      <c r="M58" s="591"/>
      <c r="N58" s="591"/>
      <c r="O58" s="592"/>
      <c r="P58" s="83"/>
    </row>
    <row r="59" spans="1:16" ht="10.5" customHeight="1">
      <c r="A59" s="562"/>
      <c r="B59" s="220" t="s">
        <v>168</v>
      </c>
      <c r="C59" s="221">
        <f t="shared" si="9"/>
        <v>58210.09</v>
      </c>
      <c r="D59" s="233">
        <v>0</v>
      </c>
      <c r="E59" s="233">
        <f t="shared" si="8"/>
        <v>58211.09</v>
      </c>
      <c r="F59" s="234">
        <v>0</v>
      </c>
      <c r="H59" s="256" t="s">
        <v>53</v>
      </c>
      <c r="I59" s="120"/>
      <c r="J59" s="120"/>
      <c r="K59" s="120"/>
      <c r="L59" s="120"/>
      <c r="M59" s="120"/>
      <c r="N59" s="120"/>
      <c r="O59" s="257"/>
      <c r="P59" s="83"/>
    </row>
    <row r="60" spans="1:16" ht="10.5" customHeight="1">
      <c r="A60" s="564"/>
      <c r="B60" s="205" t="s">
        <v>159</v>
      </c>
      <c r="C60" s="225">
        <f t="shared" si="9"/>
        <v>58212.09</v>
      </c>
      <c r="D60" s="226">
        <f>+SUM(D52:D59)</f>
        <v>0</v>
      </c>
      <c r="E60" s="226">
        <f t="shared" si="8"/>
        <v>58213.09</v>
      </c>
      <c r="F60" s="227">
        <f>+SUM(F52:F59)</f>
        <v>0</v>
      </c>
      <c r="H60" s="587">
        <f>+IF(D12=0,"",IF(D12=SUM(D26:D33),"Datos correctos en caña de otros ingenios en la semana","La suma del desglose de la caña recibida en la semana NO coincide con el dato registrado en la sección de balance de caña cosechada y de molienda"))</f>
      </c>
      <c r="I60" s="588"/>
      <c r="J60" s="588"/>
      <c r="K60" s="588"/>
      <c r="L60" s="588"/>
      <c r="M60" s="588"/>
      <c r="N60" s="588"/>
      <c r="O60" s="589"/>
      <c r="P60" s="83"/>
    </row>
    <row r="61" spans="1:16" ht="10.5" customHeight="1">
      <c r="A61" s="565"/>
      <c r="B61" s="205" t="s">
        <v>331</v>
      </c>
      <c r="C61" s="225">
        <f t="shared" si="9"/>
        <v>58214.09</v>
      </c>
      <c r="D61" s="226">
        <f>+IF(D50=0,0,D60/D50)</f>
        <v>0</v>
      </c>
      <c r="E61" s="226">
        <f t="shared" si="8"/>
        <v>58215.09</v>
      </c>
      <c r="F61" s="227">
        <f>+IF(F50=0,0,F60/F50)</f>
        <v>0</v>
      </c>
      <c r="H61" s="590"/>
      <c r="I61" s="591"/>
      <c r="J61" s="591"/>
      <c r="K61" s="591"/>
      <c r="L61" s="591"/>
      <c r="M61" s="591"/>
      <c r="N61" s="591"/>
      <c r="O61" s="592"/>
      <c r="P61" s="83"/>
    </row>
    <row r="62" spans="1:16" ht="10.5" customHeight="1">
      <c r="A62" s="561" t="s">
        <v>127</v>
      </c>
      <c r="B62" s="125" t="s">
        <v>169</v>
      </c>
      <c r="C62" s="133">
        <f t="shared" si="9"/>
        <v>58216.09</v>
      </c>
      <c r="D62" s="152">
        <v>0</v>
      </c>
      <c r="E62" s="152">
        <f t="shared" si="8"/>
        <v>58217.09</v>
      </c>
      <c r="F62" s="153">
        <v>0</v>
      </c>
      <c r="H62" s="587">
        <f>+IF(F12=0,"",IF(F12=SUM(F26:F33),"Datos correctos en caña de otros ingenios a la fecha","La suma del desglose de la caña recibida a la fecha NO coincide con el dato registrado en la sección de balance de caña cosechada y de molienda"))</f>
      </c>
      <c r="I62" s="588"/>
      <c r="J62" s="588"/>
      <c r="K62" s="588"/>
      <c r="L62" s="588"/>
      <c r="M62" s="588"/>
      <c r="N62" s="588"/>
      <c r="O62" s="589"/>
      <c r="P62" s="83"/>
    </row>
    <row r="63" spans="1:16" ht="10.5" customHeight="1">
      <c r="A63" s="562"/>
      <c r="B63" s="86" t="s">
        <v>170</v>
      </c>
      <c r="C63" s="92">
        <f t="shared" si="9"/>
        <v>58218.09</v>
      </c>
      <c r="D63" s="101">
        <v>0</v>
      </c>
      <c r="E63" s="101">
        <f t="shared" si="8"/>
        <v>58219.09</v>
      </c>
      <c r="F63" s="154">
        <v>0</v>
      </c>
      <c r="H63" s="590"/>
      <c r="I63" s="591"/>
      <c r="J63" s="591"/>
      <c r="K63" s="591"/>
      <c r="L63" s="591"/>
      <c r="M63" s="591"/>
      <c r="N63" s="591"/>
      <c r="O63" s="592"/>
      <c r="P63" s="83"/>
    </row>
    <row r="64" spans="1:17" ht="10.5" customHeight="1">
      <c r="A64" s="562"/>
      <c r="B64" s="86" t="s">
        <v>171</v>
      </c>
      <c r="C64" s="92">
        <f t="shared" si="9"/>
        <v>58220.09</v>
      </c>
      <c r="D64" s="101">
        <v>0</v>
      </c>
      <c r="E64" s="101">
        <f t="shared" si="8"/>
        <v>58221.09</v>
      </c>
      <c r="F64" s="154">
        <v>0</v>
      </c>
      <c r="H64" s="587">
        <f>+IF(D16=0,"",IF(D16=SUM(D34:D43),"Datos correctos en caña enviada a otros ingenios en la semana","La suma del desglose de la caña enviada en la semana NO coincide con el dato registrado en la sección de balance de caña cosechada y de molienda"))</f>
      </c>
      <c r="I64" s="588"/>
      <c r="J64" s="588"/>
      <c r="K64" s="588"/>
      <c r="L64" s="588"/>
      <c r="M64" s="588"/>
      <c r="N64" s="588"/>
      <c r="O64" s="589"/>
      <c r="P64" s="83"/>
      <c r="Q64" s="11"/>
    </row>
    <row r="65" spans="1:17" ht="9.75" customHeight="1">
      <c r="A65" s="562"/>
      <c r="B65" s="86" t="s">
        <v>172</v>
      </c>
      <c r="C65" s="92">
        <f t="shared" si="9"/>
        <v>58222.09</v>
      </c>
      <c r="D65" s="101">
        <v>0</v>
      </c>
      <c r="E65" s="101">
        <f t="shared" si="8"/>
        <v>58223.09</v>
      </c>
      <c r="F65" s="154">
        <v>0</v>
      </c>
      <c r="H65" s="590"/>
      <c r="I65" s="591"/>
      <c r="J65" s="591"/>
      <c r="K65" s="591"/>
      <c r="L65" s="591"/>
      <c r="M65" s="591"/>
      <c r="N65" s="591"/>
      <c r="O65" s="592"/>
      <c r="P65" s="9"/>
      <c r="Q65" s="30"/>
    </row>
    <row r="66" spans="1:17" ht="10.5" customHeight="1">
      <c r="A66" s="562"/>
      <c r="B66" s="86" t="s">
        <v>173</v>
      </c>
      <c r="C66" s="92">
        <f t="shared" si="9"/>
        <v>58224.09</v>
      </c>
      <c r="D66" s="101">
        <v>0</v>
      </c>
      <c r="E66" s="101">
        <f t="shared" si="8"/>
        <v>58225.09</v>
      </c>
      <c r="F66" s="154">
        <v>0</v>
      </c>
      <c r="H66" s="587">
        <f>+IF(F16=0,"",IF(F16=SUM(F34:F43),"Datos correctos en caña enviada a otros ingenios a la fecha","La suma del desglose de la caña enviada a la fecha NO coincide con el dato registrado en la sección de balance de caña cosechada y de molienda"))</f>
      </c>
      <c r="I66" s="588"/>
      <c r="J66" s="588"/>
      <c r="K66" s="588"/>
      <c r="L66" s="588"/>
      <c r="M66" s="588"/>
      <c r="N66" s="588"/>
      <c r="O66" s="589"/>
      <c r="P66" s="84"/>
      <c r="Q66" s="85"/>
    </row>
    <row r="67" spans="1:17" ht="10.5" customHeight="1">
      <c r="A67" s="562"/>
      <c r="B67" s="220" t="s">
        <v>174</v>
      </c>
      <c r="C67" s="221">
        <f t="shared" si="9"/>
        <v>58226.09</v>
      </c>
      <c r="D67" s="235">
        <v>0</v>
      </c>
      <c r="E67" s="235">
        <f t="shared" si="8"/>
        <v>58227.09</v>
      </c>
      <c r="F67" s="236">
        <v>0</v>
      </c>
      <c r="H67" s="610"/>
      <c r="I67" s="611"/>
      <c r="J67" s="611"/>
      <c r="K67" s="611"/>
      <c r="L67" s="611"/>
      <c r="M67" s="611"/>
      <c r="N67" s="611"/>
      <c r="O67" s="612"/>
      <c r="P67" s="12"/>
      <c r="Q67" s="85"/>
    </row>
    <row r="68" spans="1:17" ht="10.5" customHeight="1">
      <c r="A68" s="564"/>
      <c r="B68" s="205" t="s">
        <v>175</v>
      </c>
      <c r="C68" s="225">
        <f t="shared" si="9"/>
        <v>58228.09</v>
      </c>
      <c r="D68" s="226">
        <f>IF(D62=0,0,+D10/D62/7)</f>
        <v>0</v>
      </c>
      <c r="E68" s="226">
        <f t="shared" si="8"/>
        <v>58229.09</v>
      </c>
      <c r="F68" s="227">
        <f>IF(F62=0,0,+F10/F62/7)</f>
        <v>0</v>
      </c>
      <c r="H68" s="262" t="s">
        <v>54</v>
      </c>
      <c r="I68" s="263"/>
      <c r="J68" s="259"/>
      <c r="K68" s="260"/>
      <c r="L68" s="260"/>
      <c r="M68" s="260"/>
      <c r="N68" s="260"/>
      <c r="O68" s="261"/>
      <c r="P68" s="13"/>
      <c r="Q68" s="85"/>
    </row>
    <row r="69" spans="1:17" ht="10.5" customHeight="1">
      <c r="A69" s="565"/>
      <c r="B69" s="205" t="s">
        <v>176</v>
      </c>
      <c r="C69" s="225">
        <f t="shared" si="9"/>
        <v>58230.09</v>
      </c>
      <c r="D69" s="226">
        <f>IF(D65=0,0,D11/D65/M10)</f>
        <v>0</v>
      </c>
      <c r="E69" s="226">
        <f t="shared" si="8"/>
        <v>58231.09</v>
      </c>
      <c r="F69" s="227">
        <f>IF(F65=0,0,(F11/F65)/(O10))</f>
        <v>0</v>
      </c>
      <c r="H69" s="590">
        <f>+IF(K49&gt;M49,"La precipitación semanal no puede ser mayor a la del año",IF(K49&gt;O49,"La precipitación semanal no puede ser mayor a la del periodo 2017/18",""))</f>
      </c>
      <c r="I69" s="591"/>
      <c r="J69" s="591"/>
      <c r="K69" s="591"/>
      <c r="L69" s="591"/>
      <c r="M69" s="591"/>
      <c r="N69" s="591"/>
      <c r="O69" s="592"/>
      <c r="P69" s="14"/>
      <c r="Q69" s="85"/>
    </row>
    <row r="70" spans="1:17" ht="10.5" customHeight="1">
      <c r="A70" s="26"/>
      <c r="B70" s="28"/>
      <c r="C70" s="27"/>
      <c r="D70" s="29"/>
      <c r="E70" s="29"/>
      <c r="F70" s="29"/>
      <c r="H70" s="613">
        <f>+IF(O4="01-18","Hacer cambio de valores en precipitación y temperatura media en el año","")</f>
      </c>
      <c r="I70" s="614"/>
      <c r="J70" s="614"/>
      <c r="K70" s="614"/>
      <c r="L70" s="614"/>
      <c r="M70" s="614"/>
      <c r="N70" s="614"/>
      <c r="O70" s="615"/>
      <c r="P70" s="14"/>
      <c r="Q70" s="85"/>
    </row>
    <row r="71" spans="1:16" ht="3" customHeight="1" thickBot="1">
      <c r="A71" s="265"/>
      <c r="B71" s="266"/>
      <c r="C71" s="266"/>
      <c r="D71" s="267"/>
      <c r="E71" s="267"/>
      <c r="F71" s="268"/>
      <c r="G71" s="269"/>
      <c r="H71" s="268"/>
      <c r="I71" s="268"/>
      <c r="J71" s="268"/>
      <c r="K71" s="268"/>
      <c r="L71" s="268"/>
      <c r="M71" s="268"/>
      <c r="N71" s="268"/>
      <c r="O71" s="268"/>
      <c r="P71" s="15"/>
    </row>
    <row r="72" spans="1:15" ht="13.5" thickTop="1">
      <c r="A72" s="16"/>
      <c r="B72" s="16"/>
      <c r="C72" s="16"/>
      <c r="D72" s="16"/>
      <c r="E72" s="16"/>
      <c r="F72" s="16"/>
      <c r="G72" s="16"/>
      <c r="H72" s="16"/>
      <c r="I72" s="16"/>
      <c r="J72" s="16"/>
      <c r="K72" s="16"/>
      <c r="L72" s="16"/>
      <c r="M72" s="16"/>
      <c r="N72" s="16"/>
      <c r="O72" s="16"/>
    </row>
    <row r="73" spans="1:15" ht="12.75">
      <c r="A73" s="16"/>
      <c r="B73" s="17"/>
      <c r="C73" s="17"/>
      <c r="D73" s="16"/>
      <c r="E73" s="16"/>
      <c r="F73" s="16"/>
      <c r="G73" s="16"/>
      <c r="H73" s="16"/>
      <c r="I73" s="16"/>
      <c r="J73" s="16"/>
      <c r="K73" s="16"/>
      <c r="L73" s="16"/>
      <c r="M73" s="16"/>
      <c r="N73" s="16"/>
      <c r="O73" s="16"/>
    </row>
    <row r="74" spans="1:15" ht="12.75">
      <c r="A74" s="16"/>
      <c r="C74" s="17"/>
      <c r="D74" s="16"/>
      <c r="E74" s="16"/>
      <c r="F74" s="16"/>
      <c r="G74" s="16"/>
      <c r="H74" s="16"/>
      <c r="I74" s="16"/>
      <c r="J74" s="16"/>
      <c r="K74" s="16"/>
      <c r="L74" s="16"/>
      <c r="M74" s="16"/>
      <c r="N74" s="16"/>
      <c r="O74" s="16"/>
    </row>
    <row r="75" spans="1:15" ht="12.75">
      <c r="A75" s="16"/>
      <c r="C75" s="17"/>
      <c r="D75" s="16"/>
      <c r="E75" s="16"/>
      <c r="F75" s="16"/>
      <c r="G75" s="16"/>
      <c r="H75" s="16"/>
      <c r="I75" s="16"/>
      <c r="J75" s="16"/>
      <c r="K75" s="16"/>
      <c r="L75" s="16"/>
      <c r="M75" s="16"/>
      <c r="N75" s="16"/>
      <c r="O75" s="16"/>
    </row>
    <row r="76" spans="1:15" ht="12.75">
      <c r="A76" s="16"/>
      <c r="B76" s="16"/>
      <c r="C76" s="16"/>
      <c r="D76" s="16"/>
      <c r="E76" s="16"/>
      <c r="F76" s="16"/>
      <c r="G76" s="16"/>
      <c r="H76" s="16"/>
      <c r="I76" s="16"/>
      <c r="J76" s="16"/>
      <c r="K76" s="16"/>
      <c r="L76" s="16"/>
      <c r="M76" s="16"/>
      <c r="N76" s="16"/>
      <c r="O76" s="16"/>
    </row>
    <row r="77" spans="1:15" ht="12.75">
      <c r="A77" s="16"/>
      <c r="B77" s="16"/>
      <c r="C77" s="16"/>
      <c r="D77" s="16"/>
      <c r="E77" s="16"/>
      <c r="F77" s="16"/>
      <c r="G77" s="16"/>
      <c r="H77" s="16"/>
      <c r="I77" s="16"/>
      <c r="J77" s="16"/>
      <c r="K77" s="16"/>
      <c r="L77" s="16"/>
      <c r="M77" s="16"/>
      <c r="N77" s="16"/>
      <c r="O77" s="16"/>
    </row>
    <row r="78" spans="1:15" ht="12.75">
      <c r="A78" s="16"/>
      <c r="B78" s="16"/>
      <c r="C78" s="16"/>
      <c r="D78" s="16"/>
      <c r="E78" s="16"/>
      <c r="F78" s="16"/>
      <c r="G78" s="16"/>
      <c r="H78" s="16"/>
      <c r="I78" s="16"/>
      <c r="J78" s="16"/>
      <c r="K78" s="16"/>
      <c r="L78" s="16"/>
      <c r="M78" s="16"/>
      <c r="N78" s="16"/>
      <c r="O78" s="16"/>
    </row>
    <row r="79" spans="1:15" ht="12.75">
      <c r="A79" s="16"/>
      <c r="B79" s="16"/>
      <c r="C79" s="16"/>
      <c r="D79" s="16"/>
      <c r="E79" s="16"/>
      <c r="F79" s="16"/>
      <c r="G79" s="16"/>
      <c r="H79" s="16"/>
      <c r="I79" s="16"/>
      <c r="J79" s="16"/>
      <c r="K79" s="16"/>
      <c r="L79" s="16"/>
      <c r="M79" s="16"/>
      <c r="N79" s="16"/>
      <c r="O79" s="16"/>
    </row>
    <row r="80" spans="1:15" ht="12.75">
      <c r="A80" s="16"/>
      <c r="B80" s="16"/>
      <c r="C80" s="16"/>
      <c r="D80" s="16"/>
      <c r="E80" s="16"/>
      <c r="F80" s="16"/>
      <c r="G80" s="16"/>
      <c r="H80" s="16"/>
      <c r="I80" s="16"/>
      <c r="J80" s="16"/>
      <c r="K80" s="16"/>
      <c r="L80" s="16"/>
      <c r="M80" s="16"/>
      <c r="N80" s="16"/>
      <c r="O80" s="16"/>
    </row>
    <row r="81" spans="1:15" ht="12.75">
      <c r="A81" s="16"/>
      <c r="B81" s="16"/>
      <c r="C81" s="16"/>
      <c r="D81" s="16"/>
      <c r="E81" s="16"/>
      <c r="F81" s="16"/>
      <c r="G81" s="16"/>
      <c r="H81" s="16"/>
      <c r="I81" s="16"/>
      <c r="J81" s="16"/>
      <c r="K81" s="16"/>
      <c r="L81" s="16"/>
      <c r="M81" s="16"/>
      <c r="N81" s="16"/>
      <c r="O81" s="16"/>
    </row>
    <row r="82" spans="1:15" ht="12.75">
      <c r="A82" s="16"/>
      <c r="B82" s="16"/>
      <c r="C82" s="16"/>
      <c r="D82" s="16"/>
      <c r="E82" s="16"/>
      <c r="F82" s="16"/>
      <c r="G82" s="16"/>
      <c r="H82" s="16"/>
      <c r="I82" s="16"/>
      <c r="J82" s="16"/>
      <c r="K82" s="16"/>
      <c r="L82" s="16"/>
      <c r="M82" s="16"/>
      <c r="N82" s="16"/>
      <c r="O82" s="16"/>
    </row>
    <row r="83" spans="1:15" ht="12.75">
      <c r="A83" s="16"/>
      <c r="B83" s="16"/>
      <c r="C83" s="16"/>
      <c r="D83" s="16"/>
      <c r="E83" s="16"/>
      <c r="F83" s="16"/>
      <c r="G83" s="16"/>
      <c r="H83" s="16"/>
      <c r="I83" s="16"/>
      <c r="J83" s="16"/>
      <c r="K83" s="16"/>
      <c r="L83" s="16"/>
      <c r="M83" s="16"/>
      <c r="N83" s="16"/>
      <c r="O83" s="16"/>
    </row>
    <row r="84" spans="1:15" ht="12.75">
      <c r="A84" s="16"/>
      <c r="B84" s="16"/>
      <c r="C84" s="16"/>
      <c r="D84" s="16"/>
      <c r="E84" s="16"/>
      <c r="F84" s="16"/>
      <c r="G84" s="16"/>
      <c r="H84" s="16"/>
      <c r="I84" s="16"/>
      <c r="J84" s="16"/>
      <c r="K84" s="16"/>
      <c r="L84" s="16"/>
      <c r="M84" s="16"/>
      <c r="N84" s="16"/>
      <c r="O84" s="16"/>
    </row>
    <row r="85" spans="1:15" ht="12.75">
      <c r="A85" s="16"/>
      <c r="B85" s="16"/>
      <c r="C85" s="16"/>
      <c r="D85" s="16"/>
      <c r="E85" s="16"/>
      <c r="F85" s="16"/>
      <c r="G85" s="16"/>
      <c r="H85" s="16"/>
      <c r="I85" s="16"/>
      <c r="J85" s="16"/>
      <c r="K85" s="16"/>
      <c r="L85" s="16"/>
      <c r="M85" s="16"/>
      <c r="N85" s="16"/>
      <c r="O85" s="16"/>
    </row>
    <row r="86" spans="1:15" ht="12.75">
      <c r="A86" s="16"/>
      <c r="B86" s="16"/>
      <c r="C86" s="16"/>
      <c r="D86" s="16"/>
      <c r="E86" s="16"/>
      <c r="F86" s="16"/>
      <c r="G86" s="16"/>
      <c r="H86" s="16"/>
      <c r="I86" s="16"/>
      <c r="J86" s="16"/>
      <c r="K86" s="16"/>
      <c r="L86" s="16"/>
      <c r="M86" s="16"/>
      <c r="N86" s="16"/>
      <c r="O86" s="16"/>
    </row>
    <row r="87" spans="1:15" ht="12.75">
      <c r="A87" s="16"/>
      <c r="B87" s="16"/>
      <c r="C87" s="16"/>
      <c r="D87" s="16"/>
      <c r="E87" s="16"/>
      <c r="F87" s="16"/>
      <c r="G87" s="16"/>
      <c r="H87" s="16"/>
      <c r="I87" s="16"/>
      <c r="J87" s="16"/>
      <c r="K87" s="16"/>
      <c r="L87" s="16"/>
      <c r="M87" s="16"/>
      <c r="N87" s="16"/>
      <c r="O87" s="16"/>
    </row>
    <row r="88" spans="1:15" ht="12.75">
      <c r="A88" s="16"/>
      <c r="B88" s="16"/>
      <c r="C88" s="16"/>
      <c r="D88" s="16"/>
      <c r="E88" s="16"/>
      <c r="F88" s="16"/>
      <c r="G88" s="16"/>
      <c r="H88" s="16"/>
      <c r="I88" s="16"/>
      <c r="J88" s="16"/>
      <c r="K88" s="16"/>
      <c r="L88" s="16"/>
      <c r="M88" s="16"/>
      <c r="N88" s="16"/>
      <c r="O88" s="16"/>
    </row>
    <row r="89" spans="1:15" ht="12.75">
      <c r="A89" s="16"/>
      <c r="B89" s="16"/>
      <c r="C89" s="16"/>
      <c r="D89" s="16"/>
      <c r="E89" s="16"/>
      <c r="F89" s="16"/>
      <c r="G89" s="16"/>
      <c r="H89" s="16"/>
      <c r="I89" s="16"/>
      <c r="J89" s="16"/>
      <c r="K89" s="16"/>
      <c r="L89" s="16"/>
      <c r="M89" s="16"/>
      <c r="N89" s="16"/>
      <c r="O89" s="16"/>
    </row>
    <row r="90" spans="1:15" ht="12.75">
      <c r="A90" s="16"/>
      <c r="B90" s="16"/>
      <c r="C90" s="16"/>
      <c r="D90" s="16"/>
      <c r="E90" s="16"/>
      <c r="F90" s="16"/>
      <c r="G90" s="16"/>
      <c r="H90" s="16"/>
      <c r="I90" s="16"/>
      <c r="J90" s="16"/>
      <c r="K90" s="16"/>
      <c r="L90" s="16"/>
      <c r="M90" s="16"/>
      <c r="N90" s="16"/>
      <c r="O90" s="16"/>
    </row>
  </sheetData>
  <sheetProtection password="A277" sheet="1" selectLockedCells="1"/>
  <mergeCells count="36">
    <mergeCell ref="Q15:Q16"/>
    <mergeCell ref="Q48:Q52"/>
    <mergeCell ref="H66:O67"/>
    <mergeCell ref="H70:O70"/>
    <mergeCell ref="H48:I48"/>
    <mergeCell ref="Q18:Q22"/>
    <mergeCell ref="H69:O69"/>
    <mergeCell ref="H55:O56"/>
    <mergeCell ref="P38:P39"/>
    <mergeCell ref="N8:O8"/>
    <mergeCell ref="Q24:Q34"/>
    <mergeCell ref="H57:O58"/>
    <mergeCell ref="H60:O61"/>
    <mergeCell ref="A4:F5"/>
    <mergeCell ref="H10:H22"/>
    <mergeCell ref="A10:A20"/>
    <mergeCell ref="Q7:Q8"/>
    <mergeCell ref="Q4:Q5"/>
    <mergeCell ref="Q10:Q12"/>
    <mergeCell ref="I4:L5"/>
    <mergeCell ref="A7:C8"/>
    <mergeCell ref="E8:F8"/>
    <mergeCell ref="A21:A25"/>
    <mergeCell ref="A62:A69"/>
    <mergeCell ref="A52:A61"/>
    <mergeCell ref="H4:H5"/>
    <mergeCell ref="H24:H28"/>
    <mergeCell ref="H62:O63"/>
    <mergeCell ref="H64:O65"/>
    <mergeCell ref="H7:L8"/>
    <mergeCell ref="H29:H34"/>
    <mergeCell ref="A34:A43"/>
    <mergeCell ref="A44:A51"/>
    <mergeCell ref="H35:H39"/>
    <mergeCell ref="H40:H45"/>
    <mergeCell ref="A26:A33"/>
  </mergeCells>
  <dataValidations count="4">
    <dataValidation type="decimal" allowBlank="1" showInputMessage="1" showErrorMessage="1" errorTitle="INTRODUCE SOLO VALORES" error="Verifica el dato, es probable que estes dejando espacios antes del número o que estes usando caracteres alfanúricos o intoducionedo guiones o dobles comas. Usa solo números." sqref="P40:P47 O71 O49:O50 O52 P49:P64 K10:O22 D10:E70 F10:F14 F16:F70">
      <formula1>0</formula1>
      <formula2>1E+21</formula2>
    </dataValidation>
    <dataValidation type="list" showInputMessage="1" showErrorMessage="1" sqref="I4">
      <formula1>$IU$1:$IU$53</formula1>
    </dataValidation>
    <dataValidation type="list" allowBlank="1" showInputMessage="1" showErrorMessage="1" sqref="O4">
      <formula1>$IS$1:$IS$53</formula1>
    </dataValidation>
    <dataValidation type="decimal" allowBlank="1" showInputMessage="1" showErrorMessage="1" promptTitle="Capturar semilla inicio siembra" prompt="Reportar el volumen de caña utilizada para semilla desde el inicio de siembras a partir de la primera semana de julio" errorTitle="INTRODUCE SOLO VALORES" error="Verifica el dato, es probable que estes dejando espacios antes del número o que estes usando caracteres alfanúricos o intoducionedo guiones o dobles comas. Usa solo números." sqref="F15">
      <formula1>0</formula1>
      <formula2>1E+21</formula2>
    </dataValidation>
  </dataValidations>
  <printOptions horizontalCentered="1" verticalCentered="1"/>
  <pageMargins left="0.03937007874015748" right="0.03937007874015748" top="0.03937007874015748" bottom="0.03937007874015748" header="0" footer="0.1968503937007874"/>
  <pageSetup horizontalDpi="600" verticalDpi="600" orientation="landscape" scale="75" r:id="rId3"/>
  <headerFooter alignWithMargins="0">
    <oddFooter>&amp;C&amp;"Century Gothic,Normal"&amp;7
Archivo: &amp;F - cosecha&amp;R&amp;"Century Gothic,Normal"&amp;7Página &amp;P</oddFooter>
  </headerFooter>
  <ignoredErrors>
    <ignoredError sqref="O5" unlockedFormula="1"/>
    <ignoredError sqref="H60 H62 H64 H66 Q18" formulaRange="1"/>
    <ignoredError sqref="H70" twoDigitTextYear="1"/>
  </ignoredError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U101"/>
  <sheetViews>
    <sheetView showGridLines="0" zoomScale="130" zoomScaleNormal="130" zoomScalePageLayoutView="0" workbookViewId="0" topLeftCell="A1">
      <selection activeCell="F21" sqref="F21"/>
    </sheetView>
  </sheetViews>
  <sheetFormatPr defaultColWidth="11.421875" defaultRowHeight="12.75"/>
  <cols>
    <col min="1" max="1" width="16.00390625" style="47" customWidth="1"/>
    <col min="2" max="2" width="10.57421875" style="16" customWidth="1"/>
    <col min="3" max="3" width="5.00390625" style="16" hidden="1" customWidth="1"/>
    <col min="4" max="4" width="15.8515625" style="48" customWidth="1"/>
    <col min="5" max="5" width="5.28125" style="48" hidden="1" customWidth="1"/>
    <col min="6" max="6" width="11.7109375" style="48" customWidth="1"/>
    <col min="7" max="7" width="6.28125" style="48" hidden="1" customWidth="1"/>
    <col min="8" max="8" width="12.8515625" style="48" customWidth="1"/>
    <col min="9" max="9" width="6.28125" style="48" hidden="1" customWidth="1"/>
    <col min="10" max="10" width="13.140625" style="48" customWidth="1"/>
    <col min="11" max="11" width="6.28125" style="48" hidden="1" customWidth="1"/>
    <col min="12" max="12" width="13.57421875" style="48" customWidth="1"/>
    <col min="13" max="13" width="5.8515625" style="48" hidden="1" customWidth="1"/>
    <col min="14" max="14" width="13.00390625" style="48" customWidth="1"/>
    <col min="15" max="15" width="6.28125" style="48" hidden="1" customWidth="1"/>
    <col min="16" max="16" width="14.00390625" style="16" customWidth="1"/>
    <col min="17" max="17" width="0.85546875" style="16" customWidth="1"/>
    <col min="18" max="18" width="15.7109375" style="16" customWidth="1"/>
    <col min="19" max="16384" width="11.421875" style="16" customWidth="1"/>
  </cols>
  <sheetData>
    <row r="1" spans="1:16" ht="6" customHeight="1" thickTop="1">
      <c r="A1" s="529"/>
      <c r="B1" s="530"/>
      <c r="C1" s="530"/>
      <c r="D1" s="531"/>
      <c r="E1" s="531"/>
      <c r="F1" s="531"/>
      <c r="G1" s="531"/>
      <c r="H1" s="531"/>
      <c r="I1" s="531"/>
      <c r="J1" s="531"/>
      <c r="K1" s="531"/>
      <c r="L1" s="531"/>
      <c r="M1" s="531"/>
      <c r="N1" s="531"/>
      <c r="O1" s="531"/>
      <c r="P1" s="530"/>
    </row>
    <row r="2" spans="1:16" ht="18" customHeight="1">
      <c r="A2" s="182" t="s">
        <v>117</v>
      </c>
      <c r="B2" s="288"/>
      <c r="C2" s="288"/>
      <c r="D2" s="289"/>
      <c r="E2" s="289"/>
      <c r="F2" s="289"/>
      <c r="G2" s="289"/>
      <c r="H2" s="289"/>
      <c r="I2" s="289"/>
      <c r="J2" s="289"/>
      <c r="K2" s="289"/>
      <c r="L2" s="289"/>
      <c r="M2" s="289"/>
      <c r="N2" s="289"/>
      <c r="O2" s="289"/>
      <c r="P2" s="290"/>
    </row>
    <row r="3" spans="1:16" ht="3.75" customHeight="1">
      <c r="A3" s="39"/>
      <c r="B3" s="40"/>
      <c r="C3" s="40"/>
      <c r="D3" s="41"/>
      <c r="E3" s="41"/>
      <c r="F3" s="41"/>
      <c r="G3" s="41"/>
      <c r="H3" s="41"/>
      <c r="I3" s="41"/>
      <c r="J3" s="41"/>
      <c r="K3" s="41"/>
      <c r="L3" s="41"/>
      <c r="M3" s="41"/>
      <c r="N3" s="41"/>
      <c r="O3" s="41"/>
      <c r="P3" s="40"/>
    </row>
    <row r="4" spans="1:16" ht="11.25" customHeight="1">
      <c r="A4" s="291" t="str">
        <f>Cosecha!A4</f>
        <v>Corrida semanal de campo</v>
      </c>
      <c r="B4" s="292"/>
      <c r="C4" s="293"/>
      <c r="D4" s="294"/>
      <c r="E4" s="295"/>
      <c r="F4" s="294"/>
      <c r="G4" s="295"/>
      <c r="H4" s="294"/>
      <c r="I4" s="295"/>
      <c r="J4" s="296"/>
      <c r="K4" s="60"/>
      <c r="L4" s="187" t="s">
        <v>114</v>
      </c>
      <c r="M4" s="303"/>
      <c r="N4" s="304"/>
      <c r="O4" s="61"/>
      <c r="P4" s="305" t="str">
        <f>Cosecha!O4</f>
        <v>ss-aa</v>
      </c>
    </row>
    <row r="5" spans="1:16" ht="11.25" customHeight="1">
      <c r="A5" s="297" t="str">
        <f>Cosecha!I4</f>
        <v>Nombre del ingenio</v>
      </c>
      <c r="B5" s="298"/>
      <c r="C5" s="299"/>
      <c r="D5" s="300"/>
      <c r="E5" s="301"/>
      <c r="F5" s="300"/>
      <c r="G5" s="301"/>
      <c r="H5" s="300"/>
      <c r="I5" s="301"/>
      <c r="J5" s="302"/>
      <c r="K5" s="62"/>
      <c r="L5" s="187" t="s">
        <v>115</v>
      </c>
      <c r="M5" s="303"/>
      <c r="N5" s="304"/>
      <c r="O5" s="63"/>
      <c r="P5" s="306" t="str">
        <f>Cosecha!O5</f>
        <v>dd/mm/aaaa</v>
      </c>
    </row>
    <row r="6" spans="1:16" ht="3.75" customHeight="1">
      <c r="A6" s="8"/>
      <c r="B6" s="64"/>
      <c r="C6" s="64"/>
      <c r="D6" s="65"/>
      <c r="E6" s="65"/>
      <c r="F6" s="8"/>
      <c r="G6" s="8"/>
      <c r="H6" s="42"/>
      <c r="I6" s="42"/>
      <c r="J6" s="43"/>
      <c r="K6" s="43"/>
      <c r="L6" s="43"/>
      <c r="M6" s="43"/>
      <c r="N6" s="43"/>
      <c r="O6" s="43"/>
      <c r="P6" s="43"/>
    </row>
    <row r="7" spans="1:18" ht="10.5" customHeight="1">
      <c r="A7" s="644" t="s">
        <v>257</v>
      </c>
      <c r="B7" s="645"/>
      <c r="C7" s="66"/>
      <c r="D7" s="307" t="s">
        <v>258</v>
      </c>
      <c r="E7" s="308"/>
      <c r="F7" s="309"/>
      <c r="G7" s="310"/>
      <c r="H7" s="307"/>
      <c r="I7" s="308"/>
      <c r="J7" s="307"/>
      <c r="K7" s="308"/>
      <c r="L7" s="311"/>
      <c r="M7" s="640" t="s">
        <v>264</v>
      </c>
      <c r="N7" s="640"/>
      <c r="O7" s="640" t="s">
        <v>265</v>
      </c>
      <c r="P7" s="640"/>
      <c r="R7" s="624" t="s">
        <v>285</v>
      </c>
    </row>
    <row r="8" spans="1:18" ht="10.5" customHeight="1">
      <c r="A8" s="646"/>
      <c r="B8" s="647"/>
      <c r="C8" s="270"/>
      <c r="D8" s="185" t="s">
        <v>259</v>
      </c>
      <c r="E8" s="630" t="s">
        <v>260</v>
      </c>
      <c r="F8" s="630"/>
      <c r="G8" s="630" t="s">
        <v>261</v>
      </c>
      <c r="H8" s="630"/>
      <c r="I8" s="630" t="s">
        <v>262</v>
      </c>
      <c r="J8" s="630"/>
      <c r="K8" s="642" t="s">
        <v>336</v>
      </c>
      <c r="L8" s="642"/>
      <c r="M8" s="641"/>
      <c r="N8" s="640"/>
      <c r="O8" s="640"/>
      <c r="P8" s="640"/>
      <c r="R8" s="625"/>
    </row>
    <row r="9" spans="1:18" ht="10.5" customHeight="1">
      <c r="A9" s="646"/>
      <c r="B9" s="647"/>
      <c r="C9" s="270"/>
      <c r="D9" s="632" t="s">
        <v>266</v>
      </c>
      <c r="E9" s="335">
        <f>+Cosecha!N52+1</f>
        <v>58314.09</v>
      </c>
      <c r="F9" s="129">
        <v>0</v>
      </c>
      <c r="G9" s="336">
        <f>+E9+1</f>
        <v>58315.09</v>
      </c>
      <c r="H9" s="337"/>
      <c r="I9" s="336">
        <f>+G9+1</f>
        <v>58316.09</v>
      </c>
      <c r="J9" s="338">
        <v>0</v>
      </c>
      <c r="K9" s="336">
        <f>+I9+1</f>
        <v>58317.09</v>
      </c>
      <c r="L9" s="339">
        <f aca="true" t="shared" si="0" ref="L9:L16">F9*J9/1000</f>
        <v>0</v>
      </c>
      <c r="M9" s="340">
        <f>+K9+1</f>
        <v>58318.09</v>
      </c>
      <c r="N9" s="328">
        <v>0</v>
      </c>
      <c r="O9" s="340">
        <f>+M9+1</f>
        <v>58319.09</v>
      </c>
      <c r="P9" s="331">
        <f aca="true" t="shared" si="1" ref="P9:P16">IF(L9=0,0,N9/L9*100)</f>
        <v>0</v>
      </c>
      <c r="R9" s="625"/>
    </row>
    <row r="10" spans="1:18" ht="10.5" customHeight="1">
      <c r="A10" s="646"/>
      <c r="B10" s="647"/>
      <c r="C10" s="270"/>
      <c r="D10" s="633"/>
      <c r="E10" s="317">
        <f>+O9+1</f>
        <v>58320.09</v>
      </c>
      <c r="F10" s="145">
        <v>0</v>
      </c>
      <c r="G10" s="321">
        <f aca="true" t="shared" si="2" ref="G10:G16">+E10+1</f>
        <v>58321.09</v>
      </c>
      <c r="H10" s="322"/>
      <c r="I10" s="321">
        <f aca="true" t="shared" si="3" ref="I10:I16">+G10+1</f>
        <v>58322.09</v>
      </c>
      <c r="J10" s="324">
        <v>0</v>
      </c>
      <c r="K10" s="321">
        <f aca="true" t="shared" si="4" ref="K10:K16">+I10+1</f>
        <v>58323.09</v>
      </c>
      <c r="L10" s="325">
        <f t="shared" si="0"/>
        <v>0</v>
      </c>
      <c r="M10" s="341">
        <f aca="true" t="shared" si="5" ref="M10:M16">+K10+1</f>
        <v>58324.09</v>
      </c>
      <c r="N10" s="330">
        <v>0</v>
      </c>
      <c r="O10" s="341">
        <f aca="true" t="shared" si="6" ref="O10:O16">+M10+1</f>
        <v>58325.09</v>
      </c>
      <c r="P10" s="332">
        <f t="shared" si="1"/>
        <v>0</v>
      </c>
      <c r="R10" s="625"/>
    </row>
    <row r="11" spans="1:18" ht="10.5" customHeight="1">
      <c r="A11" s="646"/>
      <c r="B11" s="647"/>
      <c r="C11" s="270"/>
      <c r="D11" s="632" t="s">
        <v>267</v>
      </c>
      <c r="E11" s="335">
        <f aca="true" t="shared" si="7" ref="E11:E16">+O10+1</f>
        <v>58326.09</v>
      </c>
      <c r="F11" s="129">
        <v>0</v>
      </c>
      <c r="G11" s="336">
        <f t="shared" si="2"/>
        <v>58327.09</v>
      </c>
      <c r="H11" s="337"/>
      <c r="I11" s="336">
        <f t="shared" si="3"/>
        <v>58328.09</v>
      </c>
      <c r="J11" s="338">
        <v>0</v>
      </c>
      <c r="K11" s="336">
        <f t="shared" si="4"/>
        <v>58329.09</v>
      </c>
      <c r="L11" s="339">
        <f t="shared" si="0"/>
        <v>0</v>
      </c>
      <c r="M11" s="340">
        <f t="shared" si="5"/>
        <v>58330.09</v>
      </c>
      <c r="N11" s="328">
        <v>0</v>
      </c>
      <c r="O11" s="340">
        <f t="shared" si="6"/>
        <v>58331.09</v>
      </c>
      <c r="P11" s="331">
        <f t="shared" si="1"/>
        <v>0</v>
      </c>
      <c r="R11" s="625"/>
    </row>
    <row r="12" spans="1:18" ht="12.75">
      <c r="A12" s="646"/>
      <c r="B12" s="647"/>
      <c r="C12" s="270"/>
      <c r="D12" s="633"/>
      <c r="E12" s="317">
        <f t="shared" si="7"/>
        <v>58332.09</v>
      </c>
      <c r="F12" s="145">
        <v>0</v>
      </c>
      <c r="G12" s="321">
        <f t="shared" si="2"/>
        <v>58333.09</v>
      </c>
      <c r="H12" s="322"/>
      <c r="I12" s="321">
        <f t="shared" si="3"/>
        <v>58334.09</v>
      </c>
      <c r="J12" s="324">
        <v>0</v>
      </c>
      <c r="K12" s="321">
        <f t="shared" si="4"/>
        <v>58335.09</v>
      </c>
      <c r="L12" s="325">
        <f t="shared" si="0"/>
        <v>0</v>
      </c>
      <c r="M12" s="341">
        <f t="shared" si="5"/>
        <v>58336.09</v>
      </c>
      <c r="N12" s="330">
        <v>0</v>
      </c>
      <c r="O12" s="341">
        <f t="shared" si="6"/>
        <v>58337.09</v>
      </c>
      <c r="P12" s="332">
        <f t="shared" si="1"/>
        <v>0</v>
      </c>
      <c r="R12" s="625"/>
    </row>
    <row r="13" spans="1:18" ht="11.25" customHeight="1">
      <c r="A13" s="646"/>
      <c r="B13" s="647"/>
      <c r="C13" s="270"/>
      <c r="D13" s="632" t="s">
        <v>268</v>
      </c>
      <c r="E13" s="335">
        <f t="shared" si="7"/>
        <v>58338.09</v>
      </c>
      <c r="F13" s="129">
        <v>0</v>
      </c>
      <c r="G13" s="336">
        <f t="shared" si="2"/>
        <v>58339.09</v>
      </c>
      <c r="H13" s="337"/>
      <c r="I13" s="336">
        <f t="shared" si="3"/>
        <v>58340.09</v>
      </c>
      <c r="J13" s="338">
        <v>0</v>
      </c>
      <c r="K13" s="336">
        <f t="shared" si="4"/>
        <v>58341.09</v>
      </c>
      <c r="L13" s="339">
        <f t="shared" si="0"/>
        <v>0</v>
      </c>
      <c r="M13" s="340">
        <f t="shared" si="5"/>
        <v>58342.09</v>
      </c>
      <c r="N13" s="328">
        <v>0</v>
      </c>
      <c r="O13" s="340">
        <f t="shared" si="6"/>
        <v>58343.09</v>
      </c>
      <c r="P13" s="331">
        <f t="shared" si="1"/>
        <v>0</v>
      </c>
      <c r="R13" s="625"/>
    </row>
    <row r="14" spans="1:18" ht="10.5" customHeight="1">
      <c r="A14" s="646"/>
      <c r="B14" s="647"/>
      <c r="C14" s="270"/>
      <c r="D14" s="633"/>
      <c r="E14" s="317">
        <f t="shared" si="7"/>
        <v>58344.09</v>
      </c>
      <c r="F14" s="145">
        <v>0</v>
      </c>
      <c r="G14" s="321">
        <f t="shared" si="2"/>
        <v>58345.09</v>
      </c>
      <c r="H14" s="322"/>
      <c r="I14" s="321">
        <f t="shared" si="3"/>
        <v>58346.09</v>
      </c>
      <c r="J14" s="324">
        <v>0</v>
      </c>
      <c r="K14" s="321">
        <f t="shared" si="4"/>
        <v>58347.09</v>
      </c>
      <c r="L14" s="325">
        <f t="shared" si="0"/>
        <v>0</v>
      </c>
      <c r="M14" s="341">
        <f t="shared" si="5"/>
        <v>58348.09</v>
      </c>
      <c r="N14" s="330">
        <v>0</v>
      </c>
      <c r="O14" s="341">
        <f t="shared" si="6"/>
        <v>58349.09</v>
      </c>
      <c r="P14" s="332">
        <f t="shared" si="1"/>
        <v>0</v>
      </c>
      <c r="R14" s="625"/>
    </row>
    <row r="15" spans="1:18" ht="12.75" customHeight="1">
      <c r="A15" s="646"/>
      <c r="B15" s="647"/>
      <c r="C15" s="270"/>
      <c r="D15" s="634" t="s">
        <v>269</v>
      </c>
      <c r="E15" s="315">
        <f t="shared" si="7"/>
        <v>58350.09</v>
      </c>
      <c r="F15" s="204">
        <v>0</v>
      </c>
      <c r="G15" s="318">
        <f t="shared" si="2"/>
        <v>58351.09</v>
      </c>
      <c r="H15" s="319"/>
      <c r="I15" s="318">
        <f t="shared" si="3"/>
        <v>58352.09</v>
      </c>
      <c r="J15" s="323">
        <v>0</v>
      </c>
      <c r="K15" s="318">
        <f t="shared" si="4"/>
        <v>58353.09</v>
      </c>
      <c r="L15" s="210">
        <f t="shared" si="0"/>
        <v>0</v>
      </c>
      <c r="M15" s="326">
        <f t="shared" si="5"/>
        <v>58354.09</v>
      </c>
      <c r="N15" s="333">
        <v>0</v>
      </c>
      <c r="O15" s="326">
        <f t="shared" si="6"/>
        <v>58355.09</v>
      </c>
      <c r="P15" s="334">
        <f t="shared" si="1"/>
        <v>0</v>
      </c>
      <c r="R15" s="625"/>
    </row>
    <row r="16" spans="1:18" ht="10.5" customHeight="1">
      <c r="A16" s="648"/>
      <c r="B16" s="649"/>
      <c r="C16" s="271"/>
      <c r="D16" s="633"/>
      <c r="E16" s="317">
        <f t="shared" si="7"/>
        <v>58356.09</v>
      </c>
      <c r="F16" s="145">
        <v>0</v>
      </c>
      <c r="G16" s="321">
        <f t="shared" si="2"/>
        <v>58357.09</v>
      </c>
      <c r="H16" s="322"/>
      <c r="I16" s="321">
        <f t="shared" si="3"/>
        <v>58358.09</v>
      </c>
      <c r="J16" s="324">
        <v>0</v>
      </c>
      <c r="K16" s="321">
        <f t="shared" si="4"/>
        <v>58359.09</v>
      </c>
      <c r="L16" s="325">
        <f t="shared" si="0"/>
        <v>0</v>
      </c>
      <c r="M16" s="327">
        <f t="shared" si="5"/>
        <v>58360.09</v>
      </c>
      <c r="N16" s="330">
        <v>0</v>
      </c>
      <c r="O16" s="327">
        <f t="shared" si="6"/>
        <v>58361.09</v>
      </c>
      <c r="P16" s="332">
        <f t="shared" si="1"/>
        <v>0</v>
      </c>
      <c r="R16" s="626"/>
    </row>
    <row r="17" spans="1:16" ht="3.75" customHeight="1">
      <c r="A17" s="44"/>
      <c r="B17" s="44"/>
      <c r="C17" s="44"/>
      <c r="D17" s="45"/>
      <c r="E17" s="314"/>
      <c r="F17" s="29"/>
      <c r="G17" s="29"/>
      <c r="H17" s="67"/>
      <c r="I17" s="67"/>
      <c r="J17" s="67"/>
      <c r="K17" s="67"/>
      <c r="L17" s="67"/>
      <c r="M17" s="68"/>
      <c r="N17" s="69"/>
      <c r="O17" s="69"/>
      <c r="P17" s="69"/>
    </row>
    <row r="18" spans="1:18" ht="10.5" customHeight="1">
      <c r="A18" s="636" t="s">
        <v>270</v>
      </c>
      <c r="B18" s="342" t="s">
        <v>271</v>
      </c>
      <c r="C18" s="343"/>
      <c r="D18" s="343"/>
      <c r="E18" s="344"/>
      <c r="F18" s="345"/>
      <c r="G18" s="345"/>
      <c r="H18" s="346"/>
      <c r="I18" s="346"/>
      <c r="J18" s="347"/>
      <c r="K18" s="347"/>
      <c r="L18" s="347"/>
      <c r="M18" s="348"/>
      <c r="N18" s="346"/>
      <c r="O18" s="346"/>
      <c r="P18" s="349"/>
      <c r="R18" s="624" t="s">
        <v>286</v>
      </c>
    </row>
    <row r="19" spans="1:18" ht="10.5" customHeight="1">
      <c r="A19" s="569"/>
      <c r="B19" s="342" t="s">
        <v>272</v>
      </c>
      <c r="C19" s="343"/>
      <c r="D19" s="350"/>
      <c r="E19" s="351"/>
      <c r="F19" s="190" t="s">
        <v>55</v>
      </c>
      <c r="G19" s="353"/>
      <c r="H19" s="190" t="s">
        <v>56</v>
      </c>
      <c r="I19" s="353"/>
      <c r="J19" s="374" t="s">
        <v>280</v>
      </c>
      <c r="K19" s="375"/>
      <c r="L19" s="376"/>
      <c r="M19" s="377"/>
      <c r="N19" s="190" t="s">
        <v>55</v>
      </c>
      <c r="O19" s="353"/>
      <c r="P19" s="190" t="s">
        <v>56</v>
      </c>
      <c r="R19" s="625"/>
    </row>
    <row r="20" spans="1:21" ht="10.5" customHeight="1">
      <c r="A20" s="569"/>
      <c r="B20" s="359" t="s">
        <v>273</v>
      </c>
      <c r="C20" s="360"/>
      <c r="D20" s="361"/>
      <c r="E20" s="273">
        <f>+O16+1</f>
        <v>58362.09</v>
      </c>
      <c r="F20" s="352">
        <v>0</v>
      </c>
      <c r="G20" s="108">
        <f>+E20+1</f>
        <v>58363.09</v>
      </c>
      <c r="H20" s="352">
        <v>0</v>
      </c>
      <c r="I20" s="273">
        <f>+G20+1</f>
        <v>58364.09</v>
      </c>
      <c r="J20" s="359" t="s">
        <v>281</v>
      </c>
      <c r="K20" s="378"/>
      <c r="L20" s="379"/>
      <c r="M20" s="273">
        <f>+I20+1</f>
        <v>58365.09</v>
      </c>
      <c r="N20" s="224">
        <v>0</v>
      </c>
      <c r="O20" s="108">
        <f>+M20+1</f>
        <v>58366.09</v>
      </c>
      <c r="P20" s="385">
        <v>0</v>
      </c>
      <c r="R20" s="625"/>
      <c r="U20" s="46"/>
    </row>
    <row r="21" spans="1:21" ht="10.5" customHeight="1">
      <c r="A21" s="569"/>
      <c r="B21" s="362" t="s">
        <v>274</v>
      </c>
      <c r="C21" s="276"/>
      <c r="D21" s="363"/>
      <c r="E21" s="272">
        <f>+O20+1</f>
        <v>58367.09</v>
      </c>
      <c r="F21" s="121">
        <v>0</v>
      </c>
      <c r="G21" s="108">
        <f>+E21+1</f>
        <v>58368.09</v>
      </c>
      <c r="H21" s="121">
        <v>0</v>
      </c>
      <c r="I21" s="272">
        <f>+G21+1</f>
        <v>58369.09</v>
      </c>
      <c r="J21" s="362" t="s">
        <v>282</v>
      </c>
      <c r="K21" s="282"/>
      <c r="L21" s="380"/>
      <c r="M21" s="272">
        <f>+I21+1</f>
        <v>58370.09</v>
      </c>
      <c r="N21" s="93">
        <v>0</v>
      </c>
      <c r="O21" s="108">
        <f>+M21+1</f>
        <v>58371.09</v>
      </c>
      <c r="P21" s="369">
        <v>0</v>
      </c>
      <c r="R21" s="625"/>
      <c r="U21" s="46"/>
    </row>
    <row r="22" spans="1:21" ht="10.5" customHeight="1">
      <c r="A22" s="569"/>
      <c r="B22" s="362" t="s">
        <v>275</v>
      </c>
      <c r="C22" s="276"/>
      <c r="D22" s="363"/>
      <c r="E22" s="272">
        <f>+O21+1</f>
        <v>58372.09</v>
      </c>
      <c r="F22" s="121">
        <v>0</v>
      </c>
      <c r="G22" s="108">
        <f>+E22+1</f>
        <v>58373.09</v>
      </c>
      <c r="H22" s="121">
        <v>0</v>
      </c>
      <c r="I22" s="272">
        <f>+G22+1</f>
        <v>58374.09</v>
      </c>
      <c r="J22" s="362" t="s">
        <v>283</v>
      </c>
      <c r="K22" s="282"/>
      <c r="L22" s="380"/>
      <c r="M22" s="272">
        <f>+I22+1</f>
        <v>58375.09</v>
      </c>
      <c r="N22" s="93">
        <v>0</v>
      </c>
      <c r="O22" s="108">
        <f>+M22+1</f>
        <v>58376.09</v>
      </c>
      <c r="P22" s="369">
        <v>0</v>
      </c>
      <c r="R22" s="625"/>
      <c r="U22" s="46"/>
    </row>
    <row r="23" spans="1:21" ht="10.5" customHeight="1">
      <c r="A23" s="569"/>
      <c r="B23" s="364" t="s">
        <v>276</v>
      </c>
      <c r="C23" s="275"/>
      <c r="D23" s="365"/>
      <c r="E23" s="272">
        <f>+O22+1</f>
        <v>58377.09</v>
      </c>
      <c r="F23" s="121">
        <v>0</v>
      </c>
      <c r="G23" s="108">
        <f>+E23+1</f>
        <v>58378.09</v>
      </c>
      <c r="H23" s="121">
        <v>0</v>
      </c>
      <c r="I23" s="272">
        <f>+G23+1</f>
        <v>58379.09</v>
      </c>
      <c r="J23" s="364" t="s">
        <v>284</v>
      </c>
      <c r="K23" s="281"/>
      <c r="L23" s="365"/>
      <c r="M23" s="272">
        <f>+I23+1</f>
        <v>58380.09</v>
      </c>
      <c r="N23" s="121">
        <v>0</v>
      </c>
      <c r="O23" s="108">
        <f>+M23+1</f>
        <v>58381.09</v>
      </c>
      <c r="P23" s="369">
        <v>0</v>
      </c>
      <c r="R23" s="625"/>
      <c r="U23" s="46"/>
    </row>
    <row r="24" spans="1:21" ht="10.5" customHeight="1">
      <c r="A24" s="569"/>
      <c r="B24" s="366" t="s">
        <v>277</v>
      </c>
      <c r="C24" s="367"/>
      <c r="D24" s="368"/>
      <c r="E24" s="272">
        <f>+O23+1</f>
        <v>58382.09</v>
      </c>
      <c r="F24" s="354">
        <v>0</v>
      </c>
      <c r="G24" s="108">
        <f>+E24+1</f>
        <v>58383.09</v>
      </c>
      <c r="H24" s="354">
        <v>0</v>
      </c>
      <c r="I24" s="272">
        <f>+G24+1</f>
        <v>58384.09</v>
      </c>
      <c r="J24" s="366" t="s">
        <v>277</v>
      </c>
      <c r="K24" s="372"/>
      <c r="L24" s="381"/>
      <c r="M24" s="272">
        <f>+I24+1</f>
        <v>58385.09</v>
      </c>
      <c r="N24" s="233">
        <v>0</v>
      </c>
      <c r="O24" s="108">
        <f>+M24+1</f>
        <v>58386.09</v>
      </c>
      <c r="P24" s="386">
        <v>0</v>
      </c>
      <c r="R24" s="625"/>
      <c r="U24" s="46"/>
    </row>
    <row r="25" spans="1:18" ht="10.5" customHeight="1">
      <c r="A25" s="569"/>
      <c r="B25" s="357" t="s">
        <v>272</v>
      </c>
      <c r="C25" s="358"/>
      <c r="D25" s="356"/>
      <c r="E25" s="274"/>
      <c r="F25" s="190" t="s">
        <v>278</v>
      </c>
      <c r="G25" s="355"/>
      <c r="H25" s="190" t="s">
        <v>279</v>
      </c>
      <c r="I25" s="277"/>
      <c r="J25" s="382" t="s">
        <v>280</v>
      </c>
      <c r="K25" s="383"/>
      <c r="L25" s="384"/>
      <c r="M25" s="49"/>
      <c r="N25" s="190" t="s">
        <v>278</v>
      </c>
      <c r="O25" s="355"/>
      <c r="P25" s="190" t="s">
        <v>279</v>
      </c>
      <c r="R25" s="626"/>
    </row>
    <row r="26" spans="1:21" ht="10.5" customHeight="1">
      <c r="A26" s="569"/>
      <c r="B26" s="359" t="s">
        <v>273</v>
      </c>
      <c r="C26" s="360"/>
      <c r="D26" s="361"/>
      <c r="E26" s="272">
        <f>+O24+1</f>
        <v>58387.09</v>
      </c>
      <c r="F26" s="352">
        <v>0</v>
      </c>
      <c r="G26" s="108">
        <f>+E26+1</f>
        <v>58388.09</v>
      </c>
      <c r="H26" s="352">
        <v>0</v>
      </c>
      <c r="I26" s="273">
        <f>+G26+1</f>
        <v>58389.09</v>
      </c>
      <c r="J26" s="359" t="s">
        <v>281</v>
      </c>
      <c r="K26" s="378"/>
      <c r="L26" s="379"/>
      <c r="M26" s="272">
        <f>+I26+1</f>
        <v>58390.09</v>
      </c>
      <c r="N26" s="224">
        <v>0</v>
      </c>
      <c r="O26" s="108">
        <f>+M26+1</f>
        <v>58391.09</v>
      </c>
      <c r="P26" s="385">
        <v>0</v>
      </c>
      <c r="R26" s="59"/>
      <c r="U26" s="46"/>
    </row>
    <row r="27" spans="1:21" ht="10.5" customHeight="1">
      <c r="A27" s="569"/>
      <c r="B27" s="362" t="s">
        <v>274</v>
      </c>
      <c r="C27" s="276"/>
      <c r="D27" s="363"/>
      <c r="E27" s="272">
        <f>+O26+1</f>
        <v>58392.09</v>
      </c>
      <c r="F27" s="121">
        <v>0</v>
      </c>
      <c r="G27" s="108">
        <f>+E27+1</f>
        <v>58393.09</v>
      </c>
      <c r="H27" s="121">
        <v>0</v>
      </c>
      <c r="I27" s="272">
        <f>+G27+1</f>
        <v>58394.09</v>
      </c>
      <c r="J27" s="362" t="s">
        <v>282</v>
      </c>
      <c r="K27" s="282"/>
      <c r="L27" s="380"/>
      <c r="M27" s="272">
        <f>+I27+1</f>
        <v>58395.09</v>
      </c>
      <c r="N27" s="93">
        <v>0</v>
      </c>
      <c r="O27" s="108">
        <f>+M27+1</f>
        <v>58396.09</v>
      </c>
      <c r="P27" s="369">
        <v>0</v>
      </c>
      <c r="R27" s="624" t="s">
        <v>287</v>
      </c>
      <c r="U27" s="46"/>
    </row>
    <row r="28" spans="1:21" ht="10.5" customHeight="1">
      <c r="A28" s="569"/>
      <c r="B28" s="362" t="s">
        <v>275</v>
      </c>
      <c r="C28" s="276"/>
      <c r="D28" s="363"/>
      <c r="E28" s="272">
        <f>+O27+1</f>
        <v>58397.09</v>
      </c>
      <c r="F28" s="121">
        <v>0</v>
      </c>
      <c r="G28" s="108">
        <f>+E28+1</f>
        <v>58398.09</v>
      </c>
      <c r="H28" s="121">
        <v>0</v>
      </c>
      <c r="I28" s="272">
        <f>+G28+1</f>
        <v>58399.09</v>
      </c>
      <c r="J28" s="362" t="s">
        <v>283</v>
      </c>
      <c r="K28" s="282"/>
      <c r="L28" s="380"/>
      <c r="M28" s="272">
        <f>+I28+1</f>
        <v>58400.09</v>
      </c>
      <c r="N28" s="93">
        <v>0</v>
      </c>
      <c r="O28" s="108">
        <f>+M28+1</f>
        <v>58401.09</v>
      </c>
      <c r="P28" s="369">
        <v>0</v>
      </c>
      <c r="R28" s="625"/>
      <c r="U28" s="46"/>
    </row>
    <row r="29" spans="1:21" ht="10.5" customHeight="1">
      <c r="A29" s="569"/>
      <c r="B29" s="364" t="s">
        <v>276</v>
      </c>
      <c r="C29" s="275"/>
      <c r="D29" s="365"/>
      <c r="E29" s="272">
        <f>+O28+1</f>
        <v>58402.09</v>
      </c>
      <c r="F29" s="121">
        <v>0</v>
      </c>
      <c r="G29" s="108">
        <f>+E29+1</f>
        <v>58403.09</v>
      </c>
      <c r="H29" s="121">
        <v>0</v>
      </c>
      <c r="I29" s="272">
        <f>+G29+1</f>
        <v>58404.09</v>
      </c>
      <c r="J29" s="364" t="s">
        <v>284</v>
      </c>
      <c r="K29" s="281"/>
      <c r="L29" s="365"/>
      <c r="M29" s="272">
        <f>+I29+1</f>
        <v>58405.09</v>
      </c>
      <c r="N29" s="121">
        <v>0</v>
      </c>
      <c r="O29" s="108">
        <f>+M29+1</f>
        <v>58406.09</v>
      </c>
      <c r="P29" s="369">
        <v>0</v>
      </c>
      <c r="R29" s="625"/>
      <c r="U29" s="46"/>
    </row>
    <row r="30" spans="1:21" ht="10.5" customHeight="1">
      <c r="A30" s="570"/>
      <c r="B30" s="366" t="s">
        <v>277</v>
      </c>
      <c r="C30" s="367"/>
      <c r="D30" s="368"/>
      <c r="E30" s="370">
        <f>+O29+1</f>
        <v>58407.09</v>
      </c>
      <c r="F30" s="371">
        <v>0</v>
      </c>
      <c r="G30" s="163">
        <f>+E30+1</f>
        <v>58408.09</v>
      </c>
      <c r="H30" s="371">
        <v>0</v>
      </c>
      <c r="I30" s="370">
        <f>+G30+1</f>
        <v>58409.09</v>
      </c>
      <c r="J30" s="366" t="s">
        <v>277</v>
      </c>
      <c r="K30" s="372"/>
      <c r="L30" s="381"/>
      <c r="M30" s="370">
        <f>+I30+1</f>
        <v>58410.09</v>
      </c>
      <c r="N30" s="135">
        <v>0</v>
      </c>
      <c r="O30" s="163">
        <f>+M30+1</f>
        <v>58411.09</v>
      </c>
      <c r="P30" s="373">
        <v>0</v>
      </c>
      <c r="R30" s="626"/>
      <c r="U30" s="46"/>
    </row>
    <row r="31" spans="1:16" ht="10.5" customHeight="1">
      <c r="A31" s="21" t="s">
        <v>288</v>
      </c>
      <c r="B31" s="64"/>
      <c r="C31" s="64"/>
      <c r="D31" s="65"/>
      <c r="E31" s="65"/>
      <c r="F31" s="70"/>
      <c r="G31" s="70"/>
      <c r="H31" s="70"/>
      <c r="I31" s="70"/>
      <c r="J31" s="70"/>
      <c r="K31" s="70"/>
      <c r="L31" s="71"/>
      <c r="M31" s="71"/>
      <c r="N31" s="70"/>
      <c r="O31" s="70"/>
      <c r="P31" s="72"/>
    </row>
    <row r="32" spans="1:16" ht="10.5" customHeight="1">
      <c r="A32" s="635" t="s">
        <v>289</v>
      </c>
      <c r="B32" s="635" t="s">
        <v>259</v>
      </c>
      <c r="C32" s="631" t="s">
        <v>290</v>
      </c>
      <c r="D32" s="631"/>
      <c r="E32" s="631"/>
      <c r="F32" s="631"/>
      <c r="G32" s="631"/>
      <c r="H32" s="631"/>
      <c r="I32" s="631" t="s">
        <v>291</v>
      </c>
      <c r="J32" s="631"/>
      <c r="K32" s="631"/>
      <c r="L32" s="631"/>
      <c r="M32" s="631"/>
      <c r="N32" s="631"/>
      <c r="O32" s="623" t="s">
        <v>298</v>
      </c>
      <c r="P32" s="623"/>
    </row>
    <row r="33" spans="1:16" ht="36" customHeight="1">
      <c r="A33" s="635"/>
      <c r="B33" s="650"/>
      <c r="C33" s="623" t="s">
        <v>293</v>
      </c>
      <c r="D33" s="623"/>
      <c r="E33" s="623" t="s">
        <v>295</v>
      </c>
      <c r="F33" s="623"/>
      <c r="G33" s="623" t="s">
        <v>297</v>
      </c>
      <c r="H33" s="623"/>
      <c r="I33" s="623" t="s">
        <v>293</v>
      </c>
      <c r="J33" s="623"/>
      <c r="K33" s="623" t="s">
        <v>295</v>
      </c>
      <c r="L33" s="623"/>
      <c r="M33" s="623" t="s">
        <v>297</v>
      </c>
      <c r="N33" s="623"/>
      <c r="O33" s="643"/>
      <c r="P33" s="623"/>
    </row>
    <row r="34" spans="1:18" ht="10.5" customHeight="1">
      <c r="A34" s="636" t="s">
        <v>300</v>
      </c>
      <c r="B34" s="390" t="s">
        <v>301</v>
      </c>
      <c r="C34" s="394">
        <f>+O30+1</f>
        <v>58412.09</v>
      </c>
      <c r="D34" s="395">
        <v>0</v>
      </c>
      <c r="E34" s="318">
        <f>+C34+1</f>
        <v>58413.09</v>
      </c>
      <c r="F34" s="395">
        <v>0</v>
      </c>
      <c r="G34" s="318">
        <f>+E34+1</f>
        <v>58414.09</v>
      </c>
      <c r="H34" s="387">
        <f aca="true" t="shared" si="8" ref="H34:H49">IF(D34=0,0,F34/D34)</f>
        <v>0</v>
      </c>
      <c r="I34" s="405">
        <f>+G34+1</f>
        <v>58415.09</v>
      </c>
      <c r="J34" s="387">
        <f>D34</f>
        <v>0</v>
      </c>
      <c r="K34" s="318">
        <f>+I34+1</f>
        <v>58416.09</v>
      </c>
      <c r="L34" s="395">
        <v>0</v>
      </c>
      <c r="M34" s="318">
        <f>+K34+1</f>
        <v>58417.09</v>
      </c>
      <c r="N34" s="387">
        <f aca="true" t="shared" si="9" ref="N34:N49">IF(J34=0,0,L34/J34)</f>
        <v>0</v>
      </c>
      <c r="O34" s="401">
        <f>+M34+1</f>
        <v>58418.09</v>
      </c>
      <c r="P34" s="387">
        <f aca="true" t="shared" si="10" ref="P34:P49">IF(H34=0,0,N34/H34*100)</f>
        <v>0</v>
      </c>
      <c r="R34" s="624" t="s">
        <v>299</v>
      </c>
    </row>
    <row r="35" spans="1:18" ht="10.5" customHeight="1">
      <c r="A35" s="638"/>
      <c r="B35" s="391" t="s">
        <v>302</v>
      </c>
      <c r="C35" s="316">
        <f>+O34+1</f>
        <v>58419.09</v>
      </c>
      <c r="D35" s="396">
        <v>0</v>
      </c>
      <c r="E35" s="320">
        <f aca="true" t="shared" si="11" ref="E35:E49">+C35+1</f>
        <v>58420.09</v>
      </c>
      <c r="F35" s="396">
        <v>0</v>
      </c>
      <c r="G35" s="320">
        <f aca="true" t="shared" si="12" ref="G35:G49">+E35+1</f>
        <v>58421.09</v>
      </c>
      <c r="H35" s="388">
        <f t="shared" si="8"/>
        <v>0</v>
      </c>
      <c r="I35" s="406">
        <f aca="true" t="shared" si="13" ref="I35:O49">+G35+1</f>
        <v>58422.09</v>
      </c>
      <c r="J35" s="388">
        <f>D35</f>
        <v>0</v>
      </c>
      <c r="K35" s="320">
        <f t="shared" si="13"/>
        <v>58423.09</v>
      </c>
      <c r="L35" s="396">
        <v>0</v>
      </c>
      <c r="M35" s="320">
        <f t="shared" si="13"/>
        <v>58424.09</v>
      </c>
      <c r="N35" s="388">
        <f t="shared" si="9"/>
        <v>0</v>
      </c>
      <c r="O35" s="402">
        <f t="shared" si="13"/>
        <v>58425.09</v>
      </c>
      <c r="P35" s="388">
        <f t="shared" si="10"/>
        <v>0</v>
      </c>
      <c r="R35" s="625"/>
    </row>
    <row r="36" spans="1:18" ht="10.5" customHeight="1">
      <c r="A36" s="638"/>
      <c r="B36" s="393" t="s">
        <v>303</v>
      </c>
      <c r="C36" s="397">
        <f aca="true" t="shared" si="14" ref="C36:C49">+O35+1</f>
        <v>58426.09</v>
      </c>
      <c r="D36" s="408">
        <v>0</v>
      </c>
      <c r="E36" s="404">
        <f t="shared" si="11"/>
        <v>58427.09</v>
      </c>
      <c r="F36" s="408">
        <v>0</v>
      </c>
      <c r="G36" s="404">
        <f t="shared" si="12"/>
        <v>58428.09</v>
      </c>
      <c r="H36" s="389">
        <f t="shared" si="8"/>
        <v>0</v>
      </c>
      <c r="I36" s="407">
        <f t="shared" si="13"/>
        <v>58429.09</v>
      </c>
      <c r="J36" s="389">
        <f>D36</f>
        <v>0</v>
      </c>
      <c r="K36" s="404">
        <f t="shared" si="13"/>
        <v>58430.09</v>
      </c>
      <c r="L36" s="408">
        <v>0</v>
      </c>
      <c r="M36" s="404">
        <f t="shared" si="13"/>
        <v>58431.09</v>
      </c>
      <c r="N36" s="389">
        <f t="shared" si="9"/>
        <v>0</v>
      </c>
      <c r="O36" s="403">
        <f t="shared" si="13"/>
        <v>58432.09</v>
      </c>
      <c r="P36" s="389">
        <f t="shared" si="10"/>
        <v>0</v>
      </c>
      <c r="R36" s="625"/>
    </row>
    <row r="37" spans="1:18" ht="10.5" customHeight="1">
      <c r="A37" s="639"/>
      <c r="B37" s="410" t="s">
        <v>304</v>
      </c>
      <c r="C37" s="411">
        <f t="shared" si="14"/>
        <v>58433.09</v>
      </c>
      <c r="D37" s="412">
        <f>SUM(D34:D36)</f>
        <v>0</v>
      </c>
      <c r="E37" s="413">
        <f t="shared" si="11"/>
        <v>58434.09</v>
      </c>
      <c r="F37" s="412">
        <f>SUM(F34:F36)</f>
        <v>0</v>
      </c>
      <c r="G37" s="413">
        <f t="shared" si="12"/>
        <v>58435.09</v>
      </c>
      <c r="H37" s="412">
        <f t="shared" si="8"/>
        <v>0</v>
      </c>
      <c r="I37" s="414">
        <f t="shared" si="13"/>
        <v>58436.09</v>
      </c>
      <c r="J37" s="412">
        <f>SUM(J34:J36)</f>
        <v>0</v>
      </c>
      <c r="K37" s="413">
        <f t="shared" si="13"/>
        <v>58437.09</v>
      </c>
      <c r="L37" s="412">
        <f>SUM(L34:L36)</f>
        <v>0</v>
      </c>
      <c r="M37" s="413">
        <f t="shared" si="13"/>
        <v>58438.09</v>
      </c>
      <c r="N37" s="412">
        <f t="shared" si="9"/>
        <v>0</v>
      </c>
      <c r="O37" s="415">
        <f t="shared" si="13"/>
        <v>58439.09</v>
      </c>
      <c r="P37" s="412">
        <f t="shared" si="10"/>
        <v>0</v>
      </c>
      <c r="R37" s="626"/>
    </row>
    <row r="38" spans="1:16" ht="10.5" customHeight="1">
      <c r="A38" s="636" t="s">
        <v>305</v>
      </c>
      <c r="B38" s="409" t="s">
        <v>301</v>
      </c>
      <c r="C38" s="394">
        <f t="shared" si="14"/>
        <v>58440.09</v>
      </c>
      <c r="D38" s="395">
        <v>0</v>
      </c>
      <c r="E38" s="318">
        <f t="shared" si="11"/>
        <v>58441.09</v>
      </c>
      <c r="F38" s="395">
        <v>0</v>
      </c>
      <c r="G38" s="318">
        <f t="shared" si="12"/>
        <v>58442.09</v>
      </c>
      <c r="H38" s="387">
        <f t="shared" si="8"/>
        <v>0</v>
      </c>
      <c r="I38" s="405">
        <f t="shared" si="13"/>
        <v>58443.09</v>
      </c>
      <c r="J38" s="387">
        <f>D38</f>
        <v>0</v>
      </c>
      <c r="K38" s="318">
        <f t="shared" si="13"/>
        <v>58444.09</v>
      </c>
      <c r="L38" s="395">
        <v>0</v>
      </c>
      <c r="M38" s="318">
        <f t="shared" si="13"/>
        <v>58445.09</v>
      </c>
      <c r="N38" s="387">
        <f t="shared" si="9"/>
        <v>0</v>
      </c>
      <c r="O38" s="401">
        <f t="shared" si="13"/>
        <v>58446.09</v>
      </c>
      <c r="P38" s="387">
        <f t="shared" si="10"/>
        <v>0</v>
      </c>
    </row>
    <row r="39" spans="1:16" ht="10.5" customHeight="1">
      <c r="A39" s="638"/>
      <c r="B39" s="391" t="s">
        <v>302</v>
      </c>
      <c r="C39" s="316">
        <f t="shared" si="14"/>
        <v>58447.09</v>
      </c>
      <c r="D39" s="396">
        <v>0</v>
      </c>
      <c r="E39" s="320">
        <f t="shared" si="11"/>
        <v>58448.09</v>
      </c>
      <c r="F39" s="396">
        <v>0</v>
      </c>
      <c r="G39" s="320">
        <f t="shared" si="12"/>
        <v>58449.09</v>
      </c>
      <c r="H39" s="388">
        <f t="shared" si="8"/>
        <v>0</v>
      </c>
      <c r="I39" s="406">
        <f t="shared" si="13"/>
        <v>58450.09</v>
      </c>
      <c r="J39" s="388">
        <f>D39</f>
        <v>0</v>
      </c>
      <c r="K39" s="320">
        <f t="shared" si="13"/>
        <v>58451.09</v>
      </c>
      <c r="L39" s="396">
        <v>0</v>
      </c>
      <c r="M39" s="320">
        <f t="shared" si="13"/>
        <v>58452.09</v>
      </c>
      <c r="N39" s="388">
        <f t="shared" si="9"/>
        <v>0</v>
      </c>
      <c r="O39" s="402">
        <f t="shared" si="13"/>
        <v>58453.09</v>
      </c>
      <c r="P39" s="388">
        <f t="shared" si="10"/>
        <v>0</v>
      </c>
    </row>
    <row r="40" spans="1:16" ht="10.5" customHeight="1">
      <c r="A40" s="638"/>
      <c r="B40" s="393" t="s">
        <v>303</v>
      </c>
      <c r="C40" s="397">
        <f t="shared" si="14"/>
        <v>58454.09</v>
      </c>
      <c r="D40" s="408">
        <v>0</v>
      </c>
      <c r="E40" s="404">
        <f t="shared" si="11"/>
        <v>58455.09</v>
      </c>
      <c r="F40" s="408">
        <v>0</v>
      </c>
      <c r="G40" s="404">
        <f t="shared" si="12"/>
        <v>58456.09</v>
      </c>
      <c r="H40" s="389">
        <f t="shared" si="8"/>
        <v>0</v>
      </c>
      <c r="I40" s="407">
        <f t="shared" si="13"/>
        <v>58457.09</v>
      </c>
      <c r="J40" s="389">
        <f>D40</f>
        <v>0</v>
      </c>
      <c r="K40" s="404">
        <f t="shared" si="13"/>
        <v>58458.09</v>
      </c>
      <c r="L40" s="408">
        <v>0</v>
      </c>
      <c r="M40" s="404">
        <f t="shared" si="13"/>
        <v>58459.09</v>
      </c>
      <c r="N40" s="389">
        <f t="shared" si="9"/>
        <v>0</v>
      </c>
      <c r="O40" s="403">
        <f t="shared" si="13"/>
        <v>58460.09</v>
      </c>
      <c r="P40" s="389">
        <f t="shared" si="10"/>
        <v>0</v>
      </c>
    </row>
    <row r="41" spans="1:16" ht="10.5" customHeight="1">
      <c r="A41" s="639"/>
      <c r="B41" s="410" t="s">
        <v>304</v>
      </c>
      <c r="C41" s="411">
        <f t="shared" si="14"/>
        <v>58461.09</v>
      </c>
      <c r="D41" s="412">
        <f>SUM(D38:D40)</f>
        <v>0</v>
      </c>
      <c r="E41" s="413">
        <f t="shared" si="11"/>
        <v>58462.09</v>
      </c>
      <c r="F41" s="412">
        <f>SUM(F38:F40)</f>
        <v>0</v>
      </c>
      <c r="G41" s="413">
        <f t="shared" si="12"/>
        <v>58463.09</v>
      </c>
      <c r="H41" s="412">
        <f t="shared" si="8"/>
        <v>0</v>
      </c>
      <c r="I41" s="414">
        <f t="shared" si="13"/>
        <v>58464.09</v>
      </c>
      <c r="J41" s="412">
        <f>SUM(J38:J40)</f>
        <v>0</v>
      </c>
      <c r="K41" s="413">
        <f t="shared" si="13"/>
        <v>58465.09</v>
      </c>
      <c r="L41" s="412">
        <f>SUM(L38:L40)</f>
        <v>0</v>
      </c>
      <c r="M41" s="413">
        <f t="shared" si="13"/>
        <v>58466.09</v>
      </c>
      <c r="N41" s="412">
        <f t="shared" si="9"/>
        <v>0</v>
      </c>
      <c r="O41" s="415">
        <f t="shared" si="13"/>
        <v>58467.09</v>
      </c>
      <c r="P41" s="412">
        <f t="shared" si="10"/>
        <v>0</v>
      </c>
    </row>
    <row r="42" spans="1:16" ht="10.5" customHeight="1">
      <c r="A42" s="636" t="s">
        <v>306</v>
      </c>
      <c r="B42" s="409" t="s">
        <v>301</v>
      </c>
      <c r="C42" s="394">
        <f t="shared" si="14"/>
        <v>58468.09</v>
      </c>
      <c r="D42" s="395">
        <v>0</v>
      </c>
      <c r="E42" s="318">
        <f t="shared" si="11"/>
        <v>58469.09</v>
      </c>
      <c r="F42" s="395">
        <v>0</v>
      </c>
      <c r="G42" s="318">
        <f t="shared" si="12"/>
        <v>58470.09</v>
      </c>
      <c r="H42" s="387">
        <f t="shared" si="8"/>
        <v>0</v>
      </c>
      <c r="I42" s="405">
        <f t="shared" si="13"/>
        <v>58471.09</v>
      </c>
      <c r="J42" s="387">
        <f>D42</f>
        <v>0</v>
      </c>
      <c r="K42" s="318">
        <f t="shared" si="13"/>
        <v>58472.09</v>
      </c>
      <c r="L42" s="395">
        <v>0</v>
      </c>
      <c r="M42" s="318">
        <f t="shared" si="13"/>
        <v>58473.09</v>
      </c>
      <c r="N42" s="387">
        <f t="shared" si="9"/>
        <v>0</v>
      </c>
      <c r="O42" s="401">
        <f t="shared" si="13"/>
        <v>58474.09</v>
      </c>
      <c r="P42" s="387">
        <f t="shared" si="10"/>
        <v>0</v>
      </c>
    </row>
    <row r="43" spans="1:16" ht="10.5" customHeight="1">
      <c r="A43" s="638"/>
      <c r="B43" s="391" t="s">
        <v>302</v>
      </c>
      <c r="C43" s="316">
        <f t="shared" si="14"/>
        <v>58475.09</v>
      </c>
      <c r="D43" s="396">
        <v>0</v>
      </c>
      <c r="E43" s="320">
        <f t="shared" si="11"/>
        <v>58476.09</v>
      </c>
      <c r="F43" s="396">
        <v>0</v>
      </c>
      <c r="G43" s="320">
        <f t="shared" si="12"/>
        <v>58477.09</v>
      </c>
      <c r="H43" s="388">
        <f t="shared" si="8"/>
        <v>0</v>
      </c>
      <c r="I43" s="406">
        <f t="shared" si="13"/>
        <v>58478.09</v>
      </c>
      <c r="J43" s="388">
        <f>D43</f>
        <v>0</v>
      </c>
      <c r="K43" s="320">
        <f t="shared" si="13"/>
        <v>58479.09</v>
      </c>
      <c r="L43" s="396">
        <v>0</v>
      </c>
      <c r="M43" s="320">
        <f t="shared" si="13"/>
        <v>58480.09</v>
      </c>
      <c r="N43" s="388">
        <f t="shared" si="9"/>
        <v>0</v>
      </c>
      <c r="O43" s="402">
        <f t="shared" si="13"/>
        <v>58481.09</v>
      </c>
      <c r="P43" s="388">
        <f t="shared" si="10"/>
        <v>0</v>
      </c>
    </row>
    <row r="44" spans="1:16" ht="10.5" customHeight="1">
      <c r="A44" s="638"/>
      <c r="B44" s="393" t="s">
        <v>303</v>
      </c>
      <c r="C44" s="397">
        <f t="shared" si="14"/>
        <v>58482.09</v>
      </c>
      <c r="D44" s="408">
        <v>0</v>
      </c>
      <c r="E44" s="404">
        <f t="shared" si="11"/>
        <v>58483.09</v>
      </c>
      <c r="F44" s="408">
        <v>0</v>
      </c>
      <c r="G44" s="404">
        <f t="shared" si="12"/>
        <v>58484.09</v>
      </c>
      <c r="H44" s="389">
        <f t="shared" si="8"/>
        <v>0</v>
      </c>
      <c r="I44" s="407">
        <f t="shared" si="13"/>
        <v>58485.09</v>
      </c>
      <c r="J44" s="389">
        <f>D44</f>
        <v>0</v>
      </c>
      <c r="K44" s="404">
        <f t="shared" si="13"/>
        <v>58486.09</v>
      </c>
      <c r="L44" s="408">
        <v>0</v>
      </c>
      <c r="M44" s="404">
        <f t="shared" si="13"/>
        <v>58487.09</v>
      </c>
      <c r="N44" s="389">
        <f t="shared" si="9"/>
        <v>0</v>
      </c>
      <c r="O44" s="403">
        <f t="shared" si="13"/>
        <v>58488.09</v>
      </c>
      <c r="P44" s="389">
        <f t="shared" si="10"/>
        <v>0</v>
      </c>
    </row>
    <row r="45" spans="1:16" ht="10.5" customHeight="1">
      <c r="A45" s="639"/>
      <c r="B45" s="410" t="s">
        <v>304</v>
      </c>
      <c r="C45" s="411">
        <f t="shared" si="14"/>
        <v>58489.09</v>
      </c>
      <c r="D45" s="412">
        <f>SUM(D42:D44)</f>
        <v>0</v>
      </c>
      <c r="E45" s="413">
        <f t="shared" si="11"/>
        <v>58490.09</v>
      </c>
      <c r="F45" s="412">
        <f>SUM(F42:F44)</f>
        <v>0</v>
      </c>
      <c r="G45" s="413">
        <f t="shared" si="12"/>
        <v>58491.09</v>
      </c>
      <c r="H45" s="412">
        <f t="shared" si="8"/>
        <v>0</v>
      </c>
      <c r="I45" s="414">
        <f t="shared" si="13"/>
        <v>58492.09</v>
      </c>
      <c r="J45" s="412">
        <f>SUM(J42:J44)</f>
        <v>0</v>
      </c>
      <c r="K45" s="413">
        <f t="shared" si="13"/>
        <v>58493.09</v>
      </c>
      <c r="L45" s="412">
        <f>SUM(L42:L44)</f>
        <v>0</v>
      </c>
      <c r="M45" s="413">
        <f t="shared" si="13"/>
        <v>58494.09</v>
      </c>
      <c r="N45" s="412">
        <f t="shared" si="9"/>
        <v>0</v>
      </c>
      <c r="O45" s="415">
        <f t="shared" si="13"/>
        <v>58495.09</v>
      </c>
      <c r="P45" s="412">
        <f t="shared" si="10"/>
        <v>0</v>
      </c>
    </row>
    <row r="46" spans="1:16" ht="10.5" customHeight="1">
      <c r="A46" s="636" t="s">
        <v>307</v>
      </c>
      <c r="B46" s="409" t="s">
        <v>301</v>
      </c>
      <c r="C46" s="394">
        <f t="shared" si="14"/>
        <v>58496.09</v>
      </c>
      <c r="D46" s="387">
        <f>D34+D38+D42</f>
        <v>0</v>
      </c>
      <c r="E46" s="416">
        <f t="shared" si="11"/>
        <v>58497.09</v>
      </c>
      <c r="F46" s="387">
        <f>SUM(F34+F38+F42)</f>
        <v>0</v>
      </c>
      <c r="G46" s="318">
        <f t="shared" si="12"/>
        <v>58498.09</v>
      </c>
      <c r="H46" s="387">
        <f t="shared" si="8"/>
        <v>0</v>
      </c>
      <c r="I46" s="405">
        <f t="shared" si="13"/>
        <v>58499.09</v>
      </c>
      <c r="J46" s="387">
        <f>D46</f>
        <v>0</v>
      </c>
      <c r="K46" s="318">
        <f t="shared" si="13"/>
        <v>58500.09</v>
      </c>
      <c r="L46" s="387">
        <f>L34+L38+L42</f>
        <v>0</v>
      </c>
      <c r="M46" s="318">
        <f t="shared" si="13"/>
        <v>58501.09</v>
      </c>
      <c r="N46" s="387">
        <f t="shared" si="9"/>
        <v>0</v>
      </c>
      <c r="O46" s="401">
        <f t="shared" si="13"/>
        <v>58502.09</v>
      </c>
      <c r="P46" s="387">
        <f t="shared" si="10"/>
        <v>0</v>
      </c>
    </row>
    <row r="47" spans="1:16" ht="10.5" customHeight="1">
      <c r="A47" s="638"/>
      <c r="B47" s="391" t="s">
        <v>302</v>
      </c>
      <c r="C47" s="316">
        <f t="shared" si="14"/>
        <v>58503.09</v>
      </c>
      <c r="D47" s="388">
        <f>SUM(D35+D39+D43)</f>
        <v>0</v>
      </c>
      <c r="E47" s="399">
        <f t="shared" si="11"/>
        <v>58504.09</v>
      </c>
      <c r="F47" s="388">
        <f>SUM(F35+F39+F43)</f>
        <v>0</v>
      </c>
      <c r="G47" s="320">
        <f t="shared" si="12"/>
        <v>58505.09</v>
      </c>
      <c r="H47" s="388">
        <f t="shared" si="8"/>
        <v>0</v>
      </c>
      <c r="I47" s="406">
        <f t="shared" si="13"/>
        <v>58506.09</v>
      </c>
      <c r="J47" s="388">
        <f>D47</f>
        <v>0</v>
      </c>
      <c r="K47" s="320">
        <f t="shared" si="13"/>
        <v>58507.09</v>
      </c>
      <c r="L47" s="388">
        <f>L35+L39+L43</f>
        <v>0</v>
      </c>
      <c r="M47" s="320">
        <f t="shared" si="13"/>
        <v>58508.09</v>
      </c>
      <c r="N47" s="388">
        <f t="shared" si="9"/>
        <v>0</v>
      </c>
      <c r="O47" s="402">
        <f t="shared" si="13"/>
        <v>58509.09</v>
      </c>
      <c r="P47" s="388">
        <f t="shared" si="10"/>
        <v>0</v>
      </c>
    </row>
    <row r="48" spans="1:16" ht="10.5" customHeight="1">
      <c r="A48" s="638"/>
      <c r="B48" s="393" t="s">
        <v>303</v>
      </c>
      <c r="C48" s="397">
        <f t="shared" si="14"/>
        <v>58510.09</v>
      </c>
      <c r="D48" s="389">
        <f>SUM(D36+D40+D44)</f>
        <v>0</v>
      </c>
      <c r="E48" s="400">
        <f t="shared" si="11"/>
        <v>58511.09</v>
      </c>
      <c r="F48" s="389">
        <f>SUM(F36+F40+F44)</f>
        <v>0</v>
      </c>
      <c r="G48" s="404">
        <f t="shared" si="12"/>
        <v>58512.09</v>
      </c>
      <c r="H48" s="389">
        <f t="shared" si="8"/>
        <v>0</v>
      </c>
      <c r="I48" s="407">
        <f t="shared" si="13"/>
        <v>58513.09</v>
      </c>
      <c r="J48" s="389">
        <f>D48</f>
        <v>0</v>
      </c>
      <c r="K48" s="404">
        <f t="shared" si="13"/>
        <v>58514.09</v>
      </c>
      <c r="L48" s="389">
        <f>L36+L40+L44</f>
        <v>0</v>
      </c>
      <c r="M48" s="404">
        <f t="shared" si="13"/>
        <v>58515.09</v>
      </c>
      <c r="N48" s="389">
        <f t="shared" si="9"/>
        <v>0</v>
      </c>
      <c r="O48" s="403">
        <f t="shared" si="13"/>
        <v>58516.09</v>
      </c>
      <c r="P48" s="389">
        <f t="shared" si="10"/>
        <v>0</v>
      </c>
    </row>
    <row r="49" spans="1:16" ht="10.5" customHeight="1">
      <c r="A49" s="639"/>
      <c r="B49" s="410" t="s">
        <v>304</v>
      </c>
      <c r="C49" s="413">
        <f t="shared" si="14"/>
        <v>58517.09</v>
      </c>
      <c r="D49" s="417">
        <f>SUM(D46:D48)</f>
        <v>0</v>
      </c>
      <c r="E49" s="413">
        <f t="shared" si="11"/>
        <v>58518.09</v>
      </c>
      <c r="F49" s="417">
        <f>SUM(F46:F48)</f>
        <v>0</v>
      </c>
      <c r="G49" s="413">
        <f t="shared" si="12"/>
        <v>58519.09</v>
      </c>
      <c r="H49" s="417">
        <f t="shared" si="8"/>
        <v>0</v>
      </c>
      <c r="I49" s="414">
        <f t="shared" si="13"/>
        <v>58520.09</v>
      </c>
      <c r="J49" s="417">
        <f>SUM(J46:J48)</f>
        <v>0</v>
      </c>
      <c r="K49" s="413">
        <f t="shared" si="13"/>
        <v>58521.09</v>
      </c>
      <c r="L49" s="417">
        <f>SUM(L46:L48)</f>
        <v>0</v>
      </c>
      <c r="M49" s="413">
        <f t="shared" si="13"/>
        <v>58522.09</v>
      </c>
      <c r="N49" s="417">
        <f t="shared" si="9"/>
        <v>0</v>
      </c>
      <c r="O49" s="415">
        <f t="shared" si="13"/>
        <v>58523.09</v>
      </c>
      <c r="P49" s="417">
        <f t="shared" si="10"/>
        <v>0</v>
      </c>
    </row>
    <row r="50" spans="1:16" ht="3.75" customHeight="1">
      <c r="A50" s="50"/>
      <c r="B50" s="51"/>
      <c r="C50" s="51"/>
      <c r="D50" s="52"/>
      <c r="E50" s="52"/>
      <c r="F50" s="52"/>
      <c r="G50" s="52"/>
      <c r="H50" s="52"/>
      <c r="I50" s="52"/>
      <c r="J50" s="52"/>
      <c r="K50" s="52"/>
      <c r="L50" s="52"/>
      <c r="M50" s="52"/>
      <c r="N50" s="52"/>
      <c r="O50" s="52"/>
      <c r="P50" s="52"/>
    </row>
    <row r="51" spans="1:18" ht="10.5" customHeight="1">
      <c r="A51" s="636" t="s">
        <v>337</v>
      </c>
      <c r="B51" s="636" t="s">
        <v>259</v>
      </c>
      <c r="C51" s="418"/>
      <c r="D51" s="419" t="s">
        <v>338</v>
      </c>
      <c r="E51" s="420"/>
      <c r="F51" s="419"/>
      <c r="G51" s="420"/>
      <c r="H51" s="419"/>
      <c r="I51" s="420"/>
      <c r="J51" s="419" t="s">
        <v>309</v>
      </c>
      <c r="K51" s="420"/>
      <c r="L51" s="419"/>
      <c r="M51" s="420"/>
      <c r="N51" s="419"/>
      <c r="O51" s="623" t="s">
        <v>298</v>
      </c>
      <c r="P51" s="623"/>
      <c r="R51" s="629"/>
    </row>
    <row r="52" spans="1:18" ht="10.5" customHeight="1">
      <c r="A52" s="569"/>
      <c r="B52" s="637"/>
      <c r="C52" s="623" t="s">
        <v>292</v>
      </c>
      <c r="D52" s="623"/>
      <c r="E52" s="623" t="s">
        <v>294</v>
      </c>
      <c r="F52" s="623"/>
      <c r="G52" s="623" t="s">
        <v>308</v>
      </c>
      <c r="H52" s="623"/>
      <c r="I52" s="623" t="s">
        <v>292</v>
      </c>
      <c r="J52" s="623"/>
      <c r="K52" s="623" t="s">
        <v>294</v>
      </c>
      <c r="L52" s="623"/>
      <c r="M52" s="623" t="s">
        <v>308</v>
      </c>
      <c r="N52" s="623"/>
      <c r="O52" s="623"/>
      <c r="P52" s="623"/>
      <c r="R52" s="629"/>
    </row>
    <row r="53" spans="1:18" ht="10.5" customHeight="1">
      <c r="A53" s="569"/>
      <c r="B53" s="390" t="s">
        <v>301</v>
      </c>
      <c r="C53" s="326">
        <f>+O49+1</f>
        <v>58524.09</v>
      </c>
      <c r="D53" s="421">
        <v>0</v>
      </c>
      <c r="E53" s="326">
        <f>+C53+1</f>
        <v>58525.09</v>
      </c>
      <c r="F53" s="421">
        <v>0</v>
      </c>
      <c r="G53" s="326">
        <f>+E53+1</f>
        <v>58526.09</v>
      </c>
      <c r="H53" s="423">
        <f>IF(D53=0,0,F53/D53)</f>
        <v>0</v>
      </c>
      <c r="I53" s="326">
        <f>+G53+1</f>
        <v>58527.09</v>
      </c>
      <c r="J53" s="423">
        <f>D53</f>
        <v>0</v>
      </c>
      <c r="K53" s="326">
        <f>+I53+1</f>
        <v>58528.09</v>
      </c>
      <c r="L53" s="423">
        <f>F53*P46/100</f>
        <v>0</v>
      </c>
      <c r="M53" s="326">
        <f>+K53+1</f>
        <v>58529.09</v>
      </c>
      <c r="N53" s="423">
        <f>IF(J53=0,0,L53/J53)</f>
        <v>0</v>
      </c>
      <c r="O53" s="326">
        <f>+M53+1</f>
        <v>58530.09</v>
      </c>
      <c r="P53" s="423">
        <f>IF(H53=0,0,N53/H53*100)</f>
        <v>0</v>
      </c>
      <c r="R53" s="629"/>
    </row>
    <row r="54" spans="1:18" ht="10.5" customHeight="1">
      <c r="A54" s="569"/>
      <c r="B54" s="391" t="s">
        <v>302</v>
      </c>
      <c r="C54" s="327">
        <f>+O53+1</f>
        <v>58531.09</v>
      </c>
      <c r="D54" s="422">
        <v>0</v>
      </c>
      <c r="E54" s="327">
        <f>+C54+1</f>
        <v>58532.09</v>
      </c>
      <c r="F54" s="422">
        <v>0</v>
      </c>
      <c r="G54" s="327">
        <f>+E54+1</f>
        <v>58533.09</v>
      </c>
      <c r="H54" s="424">
        <f>IF(D54=0,0,F54/D54)</f>
        <v>0</v>
      </c>
      <c r="I54" s="327">
        <f>+G54+1</f>
        <v>58534.09</v>
      </c>
      <c r="J54" s="424">
        <f>D54</f>
        <v>0</v>
      </c>
      <c r="K54" s="327">
        <f>+I54+1</f>
        <v>58535.09</v>
      </c>
      <c r="L54" s="424">
        <f>F54*P47/100</f>
        <v>0</v>
      </c>
      <c r="M54" s="327">
        <f>+K54+1</f>
        <v>58536.09</v>
      </c>
      <c r="N54" s="424">
        <f>IF(J54=0,0,L54/J54)</f>
        <v>0</v>
      </c>
      <c r="O54" s="327">
        <f>+M54+1</f>
        <v>58537.09</v>
      </c>
      <c r="P54" s="424">
        <f>IF(H54=0,0,N54/H54*100)</f>
        <v>0</v>
      </c>
      <c r="R54" s="629"/>
    </row>
    <row r="55" spans="1:18" ht="10.5" customHeight="1">
      <c r="A55" s="569"/>
      <c r="B55" s="391" t="s">
        <v>303</v>
      </c>
      <c r="C55" s="327">
        <f>+O54+1</f>
        <v>58538.09</v>
      </c>
      <c r="D55" s="425">
        <v>0</v>
      </c>
      <c r="E55" s="426">
        <f>+C55+1</f>
        <v>58539.09</v>
      </c>
      <c r="F55" s="425">
        <v>0</v>
      </c>
      <c r="G55" s="426">
        <f>+E55+1</f>
        <v>58540.09</v>
      </c>
      <c r="H55" s="427">
        <f>IF(D55=0,0,F55/D55)</f>
        <v>0</v>
      </c>
      <c r="I55" s="426">
        <f>+G55+1</f>
        <v>58541.09</v>
      </c>
      <c r="J55" s="427">
        <f>D55</f>
        <v>0</v>
      </c>
      <c r="K55" s="426">
        <f>+I55+1</f>
        <v>58542.09</v>
      </c>
      <c r="L55" s="427">
        <f>F55*P48/100</f>
        <v>0</v>
      </c>
      <c r="M55" s="426">
        <f>+K55+1</f>
        <v>58543.09</v>
      </c>
      <c r="N55" s="427">
        <f>IF(J55=0,0,L55/J55)</f>
        <v>0</v>
      </c>
      <c r="O55" s="426">
        <f>+M55+1</f>
        <v>58544.09</v>
      </c>
      <c r="P55" s="427">
        <f>IF(H55=0,0,N55/H55*100)</f>
        <v>0</v>
      </c>
      <c r="R55" s="629"/>
    </row>
    <row r="56" spans="1:18" ht="10.5" customHeight="1">
      <c r="A56" s="570"/>
      <c r="B56" s="392" t="s">
        <v>304</v>
      </c>
      <c r="C56" s="341">
        <f>+O55+1</f>
        <v>58545.09</v>
      </c>
      <c r="D56" s="428">
        <f>SUM(D53:D55)</f>
        <v>0</v>
      </c>
      <c r="E56" s="429">
        <f>+C56+1</f>
        <v>58546.09</v>
      </c>
      <c r="F56" s="428">
        <f>SUM(F53:F55)</f>
        <v>0</v>
      </c>
      <c r="G56" s="429">
        <f>+E56+1</f>
        <v>58547.09</v>
      </c>
      <c r="H56" s="428">
        <f>IF(D56=0,0,F56/D56)</f>
        <v>0</v>
      </c>
      <c r="I56" s="429">
        <f>+G56+1</f>
        <v>58548.09</v>
      </c>
      <c r="J56" s="428">
        <f>SUM(J53:J55)</f>
        <v>0</v>
      </c>
      <c r="K56" s="429">
        <f>+I56+1</f>
        <v>58549.09</v>
      </c>
      <c r="L56" s="428">
        <f>SUM(L53:L55)</f>
        <v>0</v>
      </c>
      <c r="M56" s="429">
        <f>+K56+1</f>
        <v>58550.09</v>
      </c>
      <c r="N56" s="428">
        <f>IF(J56=0,0,L56/J56)</f>
        <v>0</v>
      </c>
      <c r="O56" s="429">
        <f>+M56+1</f>
        <v>58551.09</v>
      </c>
      <c r="P56" s="428">
        <f>IF(H56=0,0,N56/H56*100)</f>
        <v>0</v>
      </c>
      <c r="R56" s="629"/>
    </row>
    <row r="57" spans="1:16" ht="3.75" customHeight="1">
      <c r="A57" s="50"/>
      <c r="B57" s="51"/>
      <c r="C57" s="51"/>
      <c r="D57" s="52"/>
      <c r="E57" s="52"/>
      <c r="F57" s="52"/>
      <c r="G57" s="52"/>
      <c r="H57" s="52"/>
      <c r="I57" s="52"/>
      <c r="J57" s="52"/>
      <c r="K57" s="52"/>
      <c r="L57" s="52"/>
      <c r="M57" s="283"/>
      <c r="N57" s="52"/>
      <c r="O57" s="52"/>
      <c r="P57" s="52"/>
    </row>
    <row r="58" spans="1:16" ht="23.25" customHeight="1">
      <c r="A58" s="635" t="s">
        <v>310</v>
      </c>
      <c r="B58" s="627" t="s">
        <v>289</v>
      </c>
      <c r="C58" s="627"/>
      <c r="D58" s="627"/>
      <c r="E58" s="628" t="s">
        <v>311</v>
      </c>
      <c r="F58" s="628"/>
      <c r="G58" s="628" t="s">
        <v>312</v>
      </c>
      <c r="H58" s="628"/>
      <c r="I58" s="628" t="s">
        <v>313</v>
      </c>
      <c r="J58" s="628"/>
      <c r="K58" s="628" t="s">
        <v>314</v>
      </c>
      <c r="L58" s="628"/>
      <c r="M58" s="628" t="s">
        <v>315</v>
      </c>
      <c r="N58" s="628"/>
      <c r="O58" s="623" t="s">
        <v>296</v>
      </c>
      <c r="P58" s="623"/>
    </row>
    <row r="59" spans="1:16" ht="10.5" customHeight="1">
      <c r="A59" s="633"/>
      <c r="B59" s="432" t="s">
        <v>316</v>
      </c>
      <c r="C59" s="438"/>
      <c r="D59" s="439"/>
      <c r="E59" s="429">
        <f>+O56+1</f>
        <v>58552.09</v>
      </c>
      <c r="F59" s="440">
        <f>F56</f>
        <v>0</v>
      </c>
      <c r="G59" s="441">
        <f>+E59+1</f>
        <v>58553.09</v>
      </c>
      <c r="H59" s="442">
        <f>IF(F56=0,0,L56/F56*100)</f>
        <v>0</v>
      </c>
      <c r="I59" s="443">
        <f>+G59+1</f>
        <v>58554.09</v>
      </c>
      <c r="J59" s="440">
        <f>F59*H59/100</f>
        <v>0</v>
      </c>
      <c r="K59" s="429">
        <f>+I59+1</f>
        <v>58555.09</v>
      </c>
      <c r="L59" s="440">
        <f>+L56</f>
        <v>0</v>
      </c>
      <c r="M59" s="441">
        <f>+K59+1</f>
        <v>58556.09</v>
      </c>
      <c r="N59" s="444">
        <f>L59-F59</f>
        <v>0</v>
      </c>
      <c r="O59" s="443">
        <f>+M59+1</f>
        <v>58557.09</v>
      </c>
      <c r="P59" s="445">
        <f>IF(F59=0,0,L59/F59*100)</f>
        <v>0</v>
      </c>
    </row>
    <row r="60" spans="1:16" ht="10.5" customHeight="1">
      <c r="A60" s="633"/>
      <c r="B60" s="433" t="s">
        <v>317</v>
      </c>
      <c r="C60" s="431"/>
      <c r="D60" s="434"/>
      <c r="E60" s="326">
        <f>+O59+1</f>
        <v>58558.09</v>
      </c>
      <c r="F60" s="435">
        <v>0</v>
      </c>
      <c r="G60" s="313">
        <f aca="true" t="shared" si="15" ref="G60:G68">+E60+1</f>
        <v>58559.09</v>
      </c>
      <c r="H60" s="430">
        <f>F60</f>
        <v>0</v>
      </c>
      <c r="I60" s="312">
        <f aca="true" t="shared" si="16" ref="I60:I68">+G60+1</f>
        <v>58560.09</v>
      </c>
      <c r="J60" s="436">
        <f>H60</f>
        <v>0</v>
      </c>
      <c r="K60" s="326">
        <f aca="true" t="shared" si="17" ref="K60:K68">+I60+1</f>
        <v>58561.09</v>
      </c>
      <c r="L60" s="436">
        <f>+Cosecha!F15</f>
        <v>0</v>
      </c>
      <c r="M60" s="313">
        <f aca="true" t="shared" si="18" ref="M60:M68">+K60+1</f>
        <v>58562.09</v>
      </c>
      <c r="N60" s="430">
        <f aca="true" t="shared" si="19" ref="N60:N67">L60-F60</f>
        <v>0</v>
      </c>
      <c r="O60" s="312">
        <f aca="true" t="shared" si="20" ref="O60:O68">+M60+1</f>
        <v>58563.09</v>
      </c>
      <c r="P60" s="437">
        <f aca="true" t="shared" si="21" ref="P60:P67">IF(F60=0,0,L60/F60*100)</f>
        <v>0</v>
      </c>
    </row>
    <row r="61" spans="1:16" ht="10.5" customHeight="1">
      <c r="A61" s="633"/>
      <c r="B61" s="446" t="s">
        <v>318</v>
      </c>
      <c r="C61" s="447"/>
      <c r="D61" s="448"/>
      <c r="E61" s="426">
        <f aca="true" t="shared" si="22" ref="E61:E68">+O60+1</f>
        <v>58564.09</v>
      </c>
      <c r="F61" s="449">
        <v>0</v>
      </c>
      <c r="G61" s="398">
        <f t="shared" si="15"/>
        <v>58565.09</v>
      </c>
      <c r="H61" s="450">
        <f>IF(F59=0,0,F61/F59*100)</f>
        <v>0</v>
      </c>
      <c r="I61" s="451">
        <f t="shared" si="16"/>
        <v>58566.09</v>
      </c>
      <c r="J61" s="452">
        <f>J59*H$61/100</f>
        <v>0</v>
      </c>
      <c r="K61" s="426">
        <f t="shared" si="17"/>
        <v>58567.09</v>
      </c>
      <c r="L61" s="452">
        <f>J61</f>
        <v>0</v>
      </c>
      <c r="M61" s="398">
        <f t="shared" si="18"/>
        <v>58568.09</v>
      </c>
      <c r="N61" s="453">
        <f t="shared" si="19"/>
        <v>0</v>
      </c>
      <c r="O61" s="451">
        <f t="shared" si="20"/>
        <v>58569.09</v>
      </c>
      <c r="P61" s="427">
        <f t="shared" si="21"/>
        <v>0</v>
      </c>
    </row>
    <row r="62" spans="1:16" ht="10.5" customHeight="1">
      <c r="A62" s="633"/>
      <c r="B62" s="454" t="s">
        <v>319</v>
      </c>
      <c r="C62" s="455"/>
      <c r="D62" s="456"/>
      <c r="E62" s="429">
        <f t="shared" si="22"/>
        <v>58570.09</v>
      </c>
      <c r="F62" s="440">
        <f>F59-F60-F61</f>
        <v>0</v>
      </c>
      <c r="G62" s="441">
        <f t="shared" si="15"/>
        <v>58571.09</v>
      </c>
      <c r="H62" s="442"/>
      <c r="I62" s="443">
        <f t="shared" si="16"/>
        <v>58572.09</v>
      </c>
      <c r="J62" s="440">
        <f>J59-J60-J61</f>
        <v>0</v>
      </c>
      <c r="K62" s="429">
        <f t="shared" si="17"/>
        <v>58573.09</v>
      </c>
      <c r="L62" s="440">
        <f>L59-L60-L61</f>
        <v>0</v>
      </c>
      <c r="M62" s="441">
        <f t="shared" si="18"/>
        <v>58574.09</v>
      </c>
      <c r="N62" s="444">
        <f t="shared" si="19"/>
        <v>0</v>
      </c>
      <c r="O62" s="443">
        <f t="shared" si="20"/>
        <v>58575.09</v>
      </c>
      <c r="P62" s="445">
        <f t="shared" si="21"/>
        <v>0</v>
      </c>
    </row>
    <row r="63" spans="1:16" ht="10.5" customHeight="1">
      <c r="A63" s="633"/>
      <c r="B63" s="433" t="s">
        <v>320</v>
      </c>
      <c r="C63" s="431"/>
      <c r="D63" s="434"/>
      <c r="E63" s="326">
        <f t="shared" si="22"/>
        <v>58576.09</v>
      </c>
      <c r="F63" s="435">
        <v>0</v>
      </c>
      <c r="G63" s="313">
        <f t="shared" si="15"/>
        <v>58577.09</v>
      </c>
      <c r="H63" s="430">
        <f>F63*H59/100</f>
        <v>0</v>
      </c>
      <c r="I63" s="312">
        <f t="shared" si="16"/>
        <v>58578.09</v>
      </c>
      <c r="J63" s="436">
        <f>J61*H$61/100</f>
        <v>0</v>
      </c>
      <c r="K63" s="326">
        <f t="shared" si="17"/>
        <v>58579.09</v>
      </c>
      <c r="L63" s="436">
        <f>+Cosecha!F16</f>
        <v>0</v>
      </c>
      <c r="M63" s="313">
        <f t="shared" si="18"/>
        <v>58580.09</v>
      </c>
      <c r="N63" s="430">
        <f t="shared" si="19"/>
        <v>0</v>
      </c>
      <c r="O63" s="312">
        <f t="shared" si="20"/>
        <v>58581.09</v>
      </c>
      <c r="P63" s="437">
        <f t="shared" si="21"/>
        <v>0</v>
      </c>
    </row>
    <row r="64" spans="1:16" ht="10.5" customHeight="1">
      <c r="A64" s="633"/>
      <c r="B64" s="446" t="s">
        <v>321</v>
      </c>
      <c r="C64" s="447"/>
      <c r="D64" s="448"/>
      <c r="E64" s="426">
        <f t="shared" si="22"/>
        <v>58582.09</v>
      </c>
      <c r="F64" s="449">
        <v>0</v>
      </c>
      <c r="G64" s="398">
        <f t="shared" si="15"/>
        <v>58583.09</v>
      </c>
      <c r="H64" s="450">
        <f>IF(F59=0,0,F64/F59*100)</f>
        <v>0</v>
      </c>
      <c r="I64" s="451">
        <f t="shared" si="16"/>
        <v>58584.09</v>
      </c>
      <c r="J64" s="452">
        <f>J59*H64/100</f>
        <v>0</v>
      </c>
      <c r="K64" s="426">
        <f t="shared" si="17"/>
        <v>58585.09</v>
      </c>
      <c r="L64" s="452">
        <f>+Cosecha!F17</f>
        <v>0</v>
      </c>
      <c r="M64" s="398">
        <f t="shared" si="18"/>
        <v>58586.09</v>
      </c>
      <c r="N64" s="453">
        <f t="shared" si="19"/>
        <v>0</v>
      </c>
      <c r="O64" s="451">
        <f t="shared" si="20"/>
        <v>58587.09</v>
      </c>
      <c r="P64" s="427">
        <f t="shared" si="21"/>
        <v>0</v>
      </c>
    </row>
    <row r="65" spans="1:16" ht="10.5" customHeight="1">
      <c r="A65" s="633"/>
      <c r="B65" s="454" t="s">
        <v>322</v>
      </c>
      <c r="C65" s="455"/>
      <c r="D65" s="456"/>
      <c r="E65" s="429">
        <f t="shared" si="22"/>
        <v>58588.09</v>
      </c>
      <c r="F65" s="440">
        <f>F62-F63-F64</f>
        <v>0</v>
      </c>
      <c r="G65" s="441">
        <f t="shared" si="15"/>
        <v>58589.09</v>
      </c>
      <c r="H65" s="442"/>
      <c r="I65" s="443">
        <f t="shared" si="16"/>
        <v>58590.09</v>
      </c>
      <c r="J65" s="440">
        <f>J62-J63-J64</f>
        <v>0</v>
      </c>
      <c r="K65" s="429">
        <f t="shared" si="17"/>
        <v>58591.09</v>
      </c>
      <c r="L65" s="440">
        <f>L62-L63-L64</f>
        <v>0</v>
      </c>
      <c r="M65" s="441">
        <f t="shared" si="18"/>
        <v>58592.09</v>
      </c>
      <c r="N65" s="444">
        <f t="shared" si="19"/>
        <v>0</v>
      </c>
      <c r="O65" s="443">
        <f t="shared" si="20"/>
        <v>58593.09</v>
      </c>
      <c r="P65" s="445">
        <f t="shared" si="21"/>
        <v>0</v>
      </c>
    </row>
    <row r="66" spans="1:16" ht="10.5" customHeight="1">
      <c r="A66" s="633"/>
      <c r="B66" s="433" t="s">
        <v>323</v>
      </c>
      <c r="C66" s="431"/>
      <c r="D66" s="434"/>
      <c r="E66" s="326">
        <f t="shared" si="22"/>
        <v>58594.09</v>
      </c>
      <c r="F66" s="435">
        <v>0</v>
      </c>
      <c r="G66" s="313">
        <f t="shared" si="15"/>
        <v>58595.09</v>
      </c>
      <c r="H66" s="430">
        <f>F66</f>
        <v>0</v>
      </c>
      <c r="I66" s="312">
        <f t="shared" si="16"/>
        <v>58596.09</v>
      </c>
      <c r="J66" s="436">
        <f>H66</f>
        <v>0</v>
      </c>
      <c r="K66" s="326">
        <f t="shared" si="17"/>
        <v>58597.09</v>
      </c>
      <c r="L66" s="436">
        <f>+Cosecha!F12</f>
        <v>0</v>
      </c>
      <c r="M66" s="313">
        <f t="shared" si="18"/>
        <v>58598.09</v>
      </c>
      <c r="N66" s="430">
        <f t="shared" si="19"/>
        <v>0</v>
      </c>
      <c r="O66" s="312">
        <f t="shared" si="20"/>
        <v>58599.09</v>
      </c>
      <c r="P66" s="437">
        <f t="shared" si="21"/>
        <v>0</v>
      </c>
    </row>
    <row r="67" spans="1:16" ht="10.5" customHeight="1">
      <c r="A67" s="633"/>
      <c r="B67" s="446" t="s">
        <v>324</v>
      </c>
      <c r="C67" s="447"/>
      <c r="D67" s="457"/>
      <c r="E67" s="426">
        <f t="shared" si="22"/>
        <v>58600.09</v>
      </c>
      <c r="F67" s="458">
        <v>0</v>
      </c>
      <c r="G67" s="398">
        <f t="shared" si="15"/>
        <v>58601.09</v>
      </c>
      <c r="H67" s="453">
        <f>F67</f>
        <v>0</v>
      </c>
      <c r="I67" s="451">
        <f t="shared" si="16"/>
        <v>58602.09</v>
      </c>
      <c r="J67" s="459">
        <f>H67</f>
        <v>0</v>
      </c>
      <c r="K67" s="426">
        <f t="shared" si="17"/>
        <v>58603.09</v>
      </c>
      <c r="L67" s="459">
        <f>+Cosecha!F13</f>
        <v>0</v>
      </c>
      <c r="M67" s="398">
        <f t="shared" si="18"/>
        <v>58604.09</v>
      </c>
      <c r="N67" s="460">
        <f t="shared" si="19"/>
        <v>0</v>
      </c>
      <c r="O67" s="451">
        <f t="shared" si="20"/>
        <v>58605.09</v>
      </c>
      <c r="P67" s="427">
        <f t="shared" si="21"/>
        <v>0</v>
      </c>
    </row>
    <row r="68" spans="1:16" ht="10.5" customHeight="1">
      <c r="A68" s="633"/>
      <c r="B68" s="454" t="s">
        <v>325</v>
      </c>
      <c r="C68" s="455"/>
      <c r="D68" s="461"/>
      <c r="E68" s="429">
        <f t="shared" si="22"/>
        <v>58606.09</v>
      </c>
      <c r="F68" s="462">
        <f>F65+F66+F67</f>
        <v>0</v>
      </c>
      <c r="G68" s="441">
        <f t="shared" si="15"/>
        <v>58607.09</v>
      </c>
      <c r="H68" s="463"/>
      <c r="I68" s="443">
        <f t="shared" si="16"/>
        <v>58608.09</v>
      </c>
      <c r="J68" s="462">
        <f>J65+J66+J67</f>
        <v>0</v>
      </c>
      <c r="K68" s="429">
        <f t="shared" si="17"/>
        <v>58609.09</v>
      </c>
      <c r="L68" s="462">
        <f>L65+L66+L67</f>
        <v>0</v>
      </c>
      <c r="M68" s="441">
        <f t="shared" si="18"/>
        <v>58610.09</v>
      </c>
      <c r="N68" s="464">
        <f>L68-F68</f>
        <v>0</v>
      </c>
      <c r="O68" s="443">
        <f t="shared" si="20"/>
        <v>58611.09</v>
      </c>
      <c r="P68" s="445">
        <f>IF(F68=0,0,L68/F68*100)</f>
        <v>0</v>
      </c>
    </row>
    <row r="69" spans="1:16" ht="6" customHeight="1" thickBot="1">
      <c r="A69" s="527"/>
      <c r="B69" s="40"/>
      <c r="C69" s="40"/>
      <c r="D69" s="41"/>
      <c r="E69" s="41"/>
      <c r="F69" s="41"/>
      <c r="G69" s="41"/>
      <c r="H69" s="41"/>
      <c r="I69" s="41"/>
      <c r="J69" s="41"/>
      <c r="K69" s="41"/>
      <c r="L69" s="41"/>
      <c r="M69" s="41"/>
      <c r="N69" s="41"/>
      <c r="O69" s="41"/>
      <c r="P69" s="40"/>
    </row>
    <row r="70" spans="1:16" ht="11.25" customHeight="1" thickTop="1">
      <c r="A70" s="528"/>
      <c r="B70" s="526"/>
      <c r="C70" s="526"/>
      <c r="D70" s="526"/>
      <c r="E70" s="526"/>
      <c r="F70" s="526"/>
      <c r="G70" s="526"/>
      <c r="H70" s="526"/>
      <c r="I70" s="526"/>
      <c r="J70" s="526"/>
      <c r="K70" s="526"/>
      <c r="L70" s="526"/>
      <c r="M70" s="526"/>
      <c r="N70" s="526"/>
      <c r="O70" s="526"/>
      <c r="P70" s="526"/>
    </row>
    <row r="71" spans="1:16" ht="11.25" customHeight="1">
      <c r="A71" s="53"/>
      <c r="B71" s="54"/>
      <c r="C71" s="54"/>
      <c r="D71" s="58" t="s">
        <v>326</v>
      </c>
      <c r="E71" s="58"/>
      <c r="F71" s="54"/>
      <c r="G71" s="54"/>
      <c r="H71" s="54"/>
      <c r="I71" s="54"/>
      <c r="J71" s="54"/>
      <c r="K71" s="54"/>
      <c r="L71" s="54"/>
      <c r="M71" s="54"/>
      <c r="N71" s="54"/>
      <c r="O71" s="54"/>
      <c r="P71" s="54"/>
    </row>
    <row r="72" spans="1:16" ht="12" customHeight="1">
      <c r="A72" s="55"/>
      <c r="B72" s="22"/>
      <c r="C72" s="22"/>
      <c r="D72" s="307" t="s">
        <v>258</v>
      </c>
      <c r="E72" s="307"/>
      <c r="F72" s="307"/>
      <c r="G72" s="307"/>
      <c r="H72" s="307"/>
      <c r="I72" s="307"/>
      <c r="J72" s="307"/>
      <c r="K72" s="307"/>
      <c r="L72" s="311"/>
      <c r="M72" s="311"/>
      <c r="N72" s="640" t="s">
        <v>264</v>
      </c>
      <c r="O72" s="465"/>
      <c r="P72" s="640" t="s">
        <v>265</v>
      </c>
    </row>
    <row r="73" spans="1:16" ht="12" customHeight="1">
      <c r="A73" s="55"/>
      <c r="B73" s="22"/>
      <c r="C73" s="22"/>
      <c r="D73" s="185" t="s">
        <v>259</v>
      </c>
      <c r="E73" s="185"/>
      <c r="F73" s="185" t="s">
        <v>260</v>
      </c>
      <c r="G73" s="185"/>
      <c r="H73" s="185" t="s">
        <v>261</v>
      </c>
      <c r="I73" s="185"/>
      <c r="J73" s="185" t="s">
        <v>262</v>
      </c>
      <c r="K73" s="185"/>
      <c r="L73" s="305" t="s">
        <v>263</v>
      </c>
      <c r="M73" s="305"/>
      <c r="N73" s="635"/>
      <c r="O73" s="466"/>
      <c r="P73" s="635"/>
    </row>
    <row r="74" spans="1:16" ht="12" customHeight="1">
      <c r="A74" s="56"/>
      <c r="B74" s="22"/>
      <c r="C74" s="22"/>
      <c r="D74" s="632" t="s">
        <v>266</v>
      </c>
      <c r="E74" s="500"/>
      <c r="F74" s="328">
        <v>0</v>
      </c>
      <c r="G74" s="501"/>
      <c r="H74" s="472"/>
      <c r="I74" s="502"/>
      <c r="J74" s="478">
        <v>0</v>
      </c>
      <c r="K74" s="503"/>
      <c r="L74" s="484">
        <f aca="true" t="shared" si="23" ref="L74:L85">F74*J74/1000</f>
        <v>0</v>
      </c>
      <c r="M74" s="504"/>
      <c r="N74" s="328">
        <v>0</v>
      </c>
      <c r="O74" s="505"/>
      <c r="P74" s="493">
        <f aca="true" t="shared" si="24" ref="P74:P85">IF(L74=0,0,N74/L74*100)</f>
        <v>0</v>
      </c>
    </row>
    <row r="75" spans="1:16" ht="12" customHeight="1">
      <c r="A75" s="56"/>
      <c r="B75" s="22"/>
      <c r="C75" s="22"/>
      <c r="D75" s="632"/>
      <c r="E75" s="355"/>
      <c r="F75" s="329">
        <v>0</v>
      </c>
      <c r="G75" s="470"/>
      <c r="H75" s="473"/>
      <c r="I75" s="476"/>
      <c r="J75" s="479">
        <v>0</v>
      </c>
      <c r="K75" s="482"/>
      <c r="L75" s="485">
        <f t="shared" si="23"/>
        <v>0</v>
      </c>
      <c r="M75" s="488"/>
      <c r="N75" s="329">
        <v>0</v>
      </c>
      <c r="O75" s="491"/>
      <c r="P75" s="494">
        <f t="shared" si="24"/>
        <v>0</v>
      </c>
    </row>
    <row r="76" spans="1:16" ht="12" customHeight="1">
      <c r="A76" s="56"/>
      <c r="B76" s="22"/>
      <c r="C76" s="22"/>
      <c r="D76" s="635"/>
      <c r="E76" s="468"/>
      <c r="F76" s="330">
        <v>0</v>
      </c>
      <c r="G76" s="471"/>
      <c r="H76" s="474"/>
      <c r="I76" s="477"/>
      <c r="J76" s="480">
        <v>0</v>
      </c>
      <c r="K76" s="483"/>
      <c r="L76" s="486">
        <f t="shared" si="23"/>
        <v>0</v>
      </c>
      <c r="M76" s="489"/>
      <c r="N76" s="330">
        <v>0</v>
      </c>
      <c r="O76" s="492"/>
      <c r="P76" s="495">
        <f t="shared" si="24"/>
        <v>0</v>
      </c>
    </row>
    <row r="77" spans="1:16" ht="12" customHeight="1">
      <c r="A77" s="56"/>
      <c r="B77" s="22"/>
      <c r="C77" s="22"/>
      <c r="D77" s="632" t="s">
        <v>267</v>
      </c>
      <c r="E77" s="500"/>
      <c r="F77" s="328">
        <v>0</v>
      </c>
      <c r="G77" s="501"/>
      <c r="H77" s="506"/>
      <c r="I77" s="502"/>
      <c r="J77" s="478">
        <v>0</v>
      </c>
      <c r="K77" s="503"/>
      <c r="L77" s="484">
        <f t="shared" si="23"/>
        <v>0</v>
      </c>
      <c r="M77" s="504"/>
      <c r="N77" s="328">
        <v>0</v>
      </c>
      <c r="O77" s="505"/>
      <c r="P77" s="493">
        <f t="shared" si="24"/>
        <v>0</v>
      </c>
    </row>
    <row r="78" spans="1:16" ht="12" customHeight="1">
      <c r="A78" s="56"/>
      <c r="B78" s="22"/>
      <c r="C78" s="22"/>
      <c r="D78" s="632"/>
      <c r="E78" s="355"/>
      <c r="F78" s="329">
        <v>0</v>
      </c>
      <c r="G78" s="470"/>
      <c r="H78" s="473"/>
      <c r="I78" s="476"/>
      <c r="J78" s="479">
        <v>0</v>
      </c>
      <c r="K78" s="482"/>
      <c r="L78" s="485">
        <f t="shared" si="23"/>
        <v>0</v>
      </c>
      <c r="M78" s="488"/>
      <c r="N78" s="329">
        <v>0</v>
      </c>
      <c r="O78" s="491"/>
      <c r="P78" s="494">
        <f t="shared" si="24"/>
        <v>0</v>
      </c>
    </row>
    <row r="79" spans="1:16" ht="12" customHeight="1">
      <c r="A79" s="56"/>
      <c r="B79" s="22"/>
      <c r="C79" s="22"/>
      <c r="D79" s="635"/>
      <c r="E79" s="468"/>
      <c r="F79" s="330">
        <v>0</v>
      </c>
      <c r="G79" s="471"/>
      <c r="H79" s="474"/>
      <c r="I79" s="477"/>
      <c r="J79" s="480">
        <v>0</v>
      </c>
      <c r="K79" s="483"/>
      <c r="L79" s="486">
        <f t="shared" si="23"/>
        <v>0</v>
      </c>
      <c r="M79" s="489"/>
      <c r="N79" s="330">
        <v>0</v>
      </c>
      <c r="O79" s="492"/>
      <c r="P79" s="495">
        <f t="shared" si="24"/>
        <v>0</v>
      </c>
    </row>
    <row r="80" spans="1:16" ht="12" customHeight="1">
      <c r="A80" s="56"/>
      <c r="B80" s="22"/>
      <c r="C80" s="22"/>
      <c r="D80" s="632" t="s">
        <v>268</v>
      </c>
      <c r="E80" s="500"/>
      <c r="F80" s="328">
        <v>0</v>
      </c>
      <c r="G80" s="501"/>
      <c r="H80" s="506"/>
      <c r="I80" s="502"/>
      <c r="J80" s="478">
        <v>0</v>
      </c>
      <c r="K80" s="503"/>
      <c r="L80" s="484">
        <f t="shared" si="23"/>
        <v>0</v>
      </c>
      <c r="M80" s="504"/>
      <c r="N80" s="328">
        <v>0</v>
      </c>
      <c r="O80" s="505"/>
      <c r="P80" s="493">
        <f t="shared" si="24"/>
        <v>0</v>
      </c>
    </row>
    <row r="81" spans="1:16" ht="12" customHeight="1">
      <c r="A81" s="56"/>
      <c r="B81" s="22"/>
      <c r="C81" s="22"/>
      <c r="D81" s="632"/>
      <c r="E81" s="355"/>
      <c r="F81" s="329">
        <v>0</v>
      </c>
      <c r="G81" s="470"/>
      <c r="H81" s="473"/>
      <c r="I81" s="476"/>
      <c r="J81" s="479">
        <v>0</v>
      </c>
      <c r="K81" s="482"/>
      <c r="L81" s="485">
        <f t="shared" si="23"/>
        <v>0</v>
      </c>
      <c r="M81" s="488"/>
      <c r="N81" s="329">
        <v>0</v>
      </c>
      <c r="O81" s="491"/>
      <c r="P81" s="494">
        <f t="shared" si="24"/>
        <v>0</v>
      </c>
    </row>
    <row r="82" spans="1:16" ht="12" customHeight="1">
      <c r="A82" s="56"/>
      <c r="B82" s="22"/>
      <c r="C82" s="22"/>
      <c r="D82" s="635"/>
      <c r="E82" s="468"/>
      <c r="F82" s="330">
        <v>0</v>
      </c>
      <c r="G82" s="471"/>
      <c r="H82" s="474"/>
      <c r="I82" s="477"/>
      <c r="J82" s="480">
        <v>0</v>
      </c>
      <c r="K82" s="483"/>
      <c r="L82" s="486">
        <f t="shared" si="23"/>
        <v>0</v>
      </c>
      <c r="M82" s="489"/>
      <c r="N82" s="330">
        <v>0</v>
      </c>
      <c r="O82" s="492"/>
      <c r="P82" s="495">
        <f t="shared" si="24"/>
        <v>0</v>
      </c>
    </row>
    <row r="83" spans="1:16" ht="12" customHeight="1">
      <c r="A83" s="56"/>
      <c r="B83" s="22"/>
      <c r="C83" s="22"/>
      <c r="D83" s="634" t="s">
        <v>269</v>
      </c>
      <c r="E83" s="467"/>
      <c r="F83" s="333">
        <v>0</v>
      </c>
      <c r="G83" s="469"/>
      <c r="H83" s="496"/>
      <c r="I83" s="475"/>
      <c r="J83" s="497">
        <v>0</v>
      </c>
      <c r="K83" s="481"/>
      <c r="L83" s="498">
        <f t="shared" si="23"/>
        <v>0</v>
      </c>
      <c r="M83" s="487"/>
      <c r="N83" s="333">
        <v>0</v>
      </c>
      <c r="O83" s="490"/>
      <c r="P83" s="499">
        <f t="shared" si="24"/>
        <v>0</v>
      </c>
    </row>
    <row r="84" spans="1:16" ht="12" customHeight="1">
      <c r="A84" s="56"/>
      <c r="B84" s="22"/>
      <c r="C84" s="22"/>
      <c r="D84" s="632"/>
      <c r="E84" s="355"/>
      <c r="F84" s="329">
        <v>0</v>
      </c>
      <c r="G84" s="470"/>
      <c r="H84" s="473"/>
      <c r="I84" s="476"/>
      <c r="J84" s="479">
        <v>0</v>
      </c>
      <c r="K84" s="482"/>
      <c r="L84" s="485">
        <f t="shared" si="23"/>
        <v>0</v>
      </c>
      <c r="M84" s="488"/>
      <c r="N84" s="329">
        <v>0</v>
      </c>
      <c r="O84" s="491"/>
      <c r="P84" s="494">
        <f t="shared" si="24"/>
        <v>0</v>
      </c>
    </row>
    <row r="85" spans="1:16" ht="12" customHeight="1">
      <c r="A85" s="56"/>
      <c r="B85" s="22"/>
      <c r="C85" s="22"/>
      <c r="D85" s="635"/>
      <c r="E85" s="468"/>
      <c r="F85" s="330">
        <v>0</v>
      </c>
      <c r="G85" s="471"/>
      <c r="H85" s="474"/>
      <c r="I85" s="477"/>
      <c r="J85" s="480">
        <v>0</v>
      </c>
      <c r="K85" s="483"/>
      <c r="L85" s="486">
        <f t="shared" si="23"/>
        <v>0</v>
      </c>
      <c r="M85" s="489"/>
      <c r="N85" s="330">
        <v>0</v>
      </c>
      <c r="O85" s="492"/>
      <c r="P85" s="495">
        <f t="shared" si="24"/>
        <v>0</v>
      </c>
    </row>
    <row r="86" spans="1:16" ht="12" customHeight="1">
      <c r="A86" s="56"/>
      <c r="B86" s="22"/>
      <c r="C86" s="22"/>
      <c r="D86" s="57"/>
      <c r="E86" s="57"/>
      <c r="F86" s="57"/>
      <c r="G86" s="57"/>
      <c r="H86" s="57"/>
      <c r="I86" s="57"/>
      <c r="J86" s="57"/>
      <c r="K86" s="57"/>
      <c r="L86" s="57"/>
      <c r="M86" s="57"/>
      <c r="N86" s="57"/>
      <c r="O86" s="57"/>
      <c r="P86" s="22"/>
    </row>
    <row r="87" spans="1:16" ht="12" customHeight="1">
      <c r="A87" s="56"/>
      <c r="B87" s="22"/>
      <c r="C87" s="22"/>
      <c r="D87" s="57"/>
      <c r="E87" s="57"/>
      <c r="F87" s="57"/>
      <c r="G87" s="57"/>
      <c r="H87" s="57"/>
      <c r="I87" s="57"/>
      <c r="J87" s="57"/>
      <c r="K87" s="57"/>
      <c r="L87" s="57"/>
      <c r="M87" s="57"/>
      <c r="N87" s="57"/>
      <c r="O87" s="57"/>
      <c r="P87" s="22"/>
    </row>
    <row r="88" spans="1:16" ht="12" customHeight="1">
      <c r="A88" s="56"/>
      <c r="B88" s="24" t="s">
        <v>327</v>
      </c>
      <c r="C88" s="24"/>
      <c r="D88" s="57"/>
      <c r="E88" s="57"/>
      <c r="F88" s="57"/>
      <c r="G88" s="57"/>
      <c r="H88" s="57"/>
      <c r="I88" s="57"/>
      <c r="J88" s="57"/>
      <c r="K88" s="57"/>
      <c r="L88" s="57"/>
      <c r="M88" s="57"/>
      <c r="N88" s="57"/>
      <c r="O88" s="57"/>
      <c r="P88" s="22"/>
    </row>
    <row r="89" spans="1:16" ht="12" customHeight="1">
      <c r="A89" s="56"/>
      <c r="B89" s="357" t="s">
        <v>272</v>
      </c>
      <c r="C89" s="522"/>
      <c r="D89" s="523"/>
      <c r="E89" s="507"/>
      <c r="F89" s="190" t="s">
        <v>55</v>
      </c>
      <c r="G89" s="500"/>
      <c r="H89" s="190" t="s">
        <v>56</v>
      </c>
      <c r="I89" s="508"/>
      <c r="J89" s="382" t="s">
        <v>280</v>
      </c>
      <c r="K89" s="383"/>
      <c r="L89" s="384"/>
      <c r="M89" s="509"/>
      <c r="N89" s="515" t="s">
        <v>55</v>
      </c>
      <c r="O89" s="500"/>
      <c r="P89" s="190" t="s">
        <v>56</v>
      </c>
    </row>
    <row r="90" spans="1:16" ht="12" customHeight="1">
      <c r="A90" s="56"/>
      <c r="B90" s="520"/>
      <c r="C90" s="533"/>
      <c r="D90" s="521"/>
      <c r="E90" s="536"/>
      <c r="F90" s="518">
        <v>0</v>
      </c>
      <c r="G90" s="537"/>
      <c r="H90" s="518">
        <v>0</v>
      </c>
      <c r="I90" s="538"/>
      <c r="J90" s="532"/>
      <c r="K90" s="533"/>
      <c r="L90" s="521"/>
      <c r="M90" s="536"/>
      <c r="N90" s="516">
        <v>0</v>
      </c>
      <c r="O90" s="539"/>
      <c r="P90" s="385">
        <v>0</v>
      </c>
    </row>
    <row r="91" spans="1:16" ht="12" customHeight="1">
      <c r="A91" s="56"/>
      <c r="B91" s="511"/>
      <c r="C91" s="534"/>
      <c r="D91" s="285"/>
      <c r="E91" s="540"/>
      <c r="F91" s="516">
        <v>0</v>
      </c>
      <c r="G91" s="537"/>
      <c r="H91" s="516">
        <v>0</v>
      </c>
      <c r="I91" s="541"/>
      <c r="J91" s="286"/>
      <c r="K91" s="534"/>
      <c r="L91" s="285"/>
      <c r="M91" s="540"/>
      <c r="N91" s="516">
        <v>0</v>
      </c>
      <c r="O91" s="539"/>
      <c r="P91" s="369">
        <v>0</v>
      </c>
    </row>
    <row r="92" spans="1:16" ht="12" customHeight="1">
      <c r="A92" s="56"/>
      <c r="B92" s="511"/>
      <c r="C92" s="534"/>
      <c r="D92" s="285"/>
      <c r="E92" s="540"/>
      <c r="F92" s="516">
        <v>0</v>
      </c>
      <c r="G92" s="537"/>
      <c r="H92" s="516">
        <v>0</v>
      </c>
      <c r="I92" s="541"/>
      <c r="J92" s="286"/>
      <c r="K92" s="534"/>
      <c r="L92" s="285"/>
      <c r="M92" s="540"/>
      <c r="N92" s="516">
        <v>0</v>
      </c>
      <c r="O92" s="539"/>
      <c r="P92" s="369">
        <v>0</v>
      </c>
    </row>
    <row r="93" spans="1:16" ht="12" customHeight="1">
      <c r="A93" s="56"/>
      <c r="B93" s="510"/>
      <c r="C93" s="535"/>
      <c r="D93" s="287"/>
      <c r="E93" s="542"/>
      <c r="F93" s="516">
        <v>0</v>
      </c>
      <c r="G93" s="537"/>
      <c r="H93" s="516">
        <v>0</v>
      </c>
      <c r="I93" s="541"/>
      <c r="J93" s="284"/>
      <c r="K93" s="535"/>
      <c r="L93" s="287"/>
      <c r="M93" s="542"/>
      <c r="N93" s="516">
        <v>0</v>
      </c>
      <c r="O93" s="539"/>
      <c r="P93" s="369">
        <v>0</v>
      </c>
    </row>
    <row r="94" spans="1:16" ht="12" customHeight="1">
      <c r="A94" s="56"/>
      <c r="B94" s="524"/>
      <c r="C94" s="543"/>
      <c r="D94" s="525"/>
      <c r="E94" s="544"/>
      <c r="F94" s="519">
        <v>0</v>
      </c>
      <c r="G94" s="537"/>
      <c r="H94" s="519">
        <v>0</v>
      </c>
      <c r="I94" s="545"/>
      <c r="J94" s="284"/>
      <c r="K94" s="535"/>
      <c r="L94" s="285"/>
      <c r="M94" s="544"/>
      <c r="N94" s="519">
        <v>0</v>
      </c>
      <c r="O94" s="539"/>
      <c r="P94" s="386">
        <v>0</v>
      </c>
    </row>
    <row r="95" spans="1:16" ht="12" customHeight="1">
      <c r="A95" s="56"/>
      <c r="B95" s="357" t="s">
        <v>272</v>
      </c>
      <c r="C95" s="522"/>
      <c r="D95" s="523"/>
      <c r="E95" s="274"/>
      <c r="F95" s="190" t="s">
        <v>278</v>
      </c>
      <c r="G95" s="355"/>
      <c r="H95" s="190" t="s">
        <v>279</v>
      </c>
      <c r="I95" s="277"/>
      <c r="J95" s="278" t="s">
        <v>280</v>
      </c>
      <c r="K95" s="279"/>
      <c r="L95" s="280"/>
      <c r="M95" s="49"/>
      <c r="N95" s="190" t="s">
        <v>278</v>
      </c>
      <c r="O95" s="355"/>
      <c r="P95" s="190" t="s">
        <v>279</v>
      </c>
    </row>
    <row r="96" spans="1:16" ht="12" customHeight="1">
      <c r="A96" s="56"/>
      <c r="B96" s="520"/>
      <c r="C96" s="533"/>
      <c r="D96" s="521"/>
      <c r="E96" s="536"/>
      <c r="F96" s="518">
        <v>0</v>
      </c>
      <c r="G96" s="537"/>
      <c r="H96" s="518">
        <v>0</v>
      </c>
      <c r="I96" s="538"/>
      <c r="J96" s="284"/>
      <c r="K96" s="535"/>
      <c r="L96" s="285"/>
      <c r="M96" s="536"/>
      <c r="N96" s="518">
        <v>0</v>
      </c>
      <c r="O96" s="539"/>
      <c r="P96" s="385">
        <v>0</v>
      </c>
    </row>
    <row r="97" spans="1:16" ht="12" customHeight="1">
      <c r="A97" s="56"/>
      <c r="B97" s="511"/>
      <c r="C97" s="534"/>
      <c r="D97" s="285"/>
      <c r="E97" s="540"/>
      <c r="F97" s="516">
        <v>0</v>
      </c>
      <c r="G97" s="537"/>
      <c r="H97" s="516">
        <v>0</v>
      </c>
      <c r="I97" s="541"/>
      <c r="J97" s="286"/>
      <c r="K97" s="534"/>
      <c r="L97" s="285"/>
      <c r="M97" s="540"/>
      <c r="N97" s="516">
        <v>0</v>
      </c>
      <c r="O97" s="539"/>
      <c r="P97" s="369">
        <v>0</v>
      </c>
    </row>
    <row r="98" spans="1:16" ht="12" customHeight="1">
      <c r="A98" s="56"/>
      <c r="B98" s="511"/>
      <c r="C98" s="534"/>
      <c r="D98" s="285"/>
      <c r="E98" s="540"/>
      <c r="F98" s="516">
        <v>0</v>
      </c>
      <c r="G98" s="537"/>
      <c r="H98" s="516">
        <v>0</v>
      </c>
      <c r="I98" s="541"/>
      <c r="J98" s="286"/>
      <c r="K98" s="534"/>
      <c r="L98" s="285"/>
      <c r="M98" s="540"/>
      <c r="N98" s="516">
        <v>0</v>
      </c>
      <c r="O98" s="539"/>
      <c r="P98" s="369">
        <v>0</v>
      </c>
    </row>
    <row r="99" spans="1:16" ht="12" customHeight="1">
      <c r="A99" s="56"/>
      <c r="B99" s="510"/>
      <c r="C99" s="535"/>
      <c r="D99" s="287"/>
      <c r="E99" s="542"/>
      <c r="F99" s="516">
        <v>0</v>
      </c>
      <c r="G99" s="537"/>
      <c r="H99" s="516">
        <v>0</v>
      </c>
      <c r="I99" s="541"/>
      <c r="J99" s="284"/>
      <c r="K99" s="535"/>
      <c r="L99" s="287"/>
      <c r="M99" s="542"/>
      <c r="N99" s="516">
        <v>0</v>
      </c>
      <c r="O99" s="539"/>
      <c r="P99" s="369">
        <v>0</v>
      </c>
    </row>
    <row r="100" spans="1:16" ht="12" customHeight="1">
      <c r="A100" s="56"/>
      <c r="B100" s="512"/>
      <c r="C100" s="546"/>
      <c r="D100" s="513"/>
      <c r="E100" s="547"/>
      <c r="F100" s="517">
        <v>0</v>
      </c>
      <c r="G100" s="548"/>
      <c r="H100" s="517">
        <v>0</v>
      </c>
      <c r="I100" s="549"/>
      <c r="J100" s="514"/>
      <c r="K100" s="546"/>
      <c r="L100" s="513"/>
      <c r="M100" s="547"/>
      <c r="N100" s="517">
        <v>0</v>
      </c>
      <c r="O100" s="550"/>
      <c r="P100" s="373">
        <v>0</v>
      </c>
    </row>
    <row r="101" spans="1:16" ht="11.25">
      <c r="A101" s="56"/>
      <c r="B101" s="22"/>
      <c r="C101" s="22"/>
      <c r="D101" s="57"/>
      <c r="E101" s="57"/>
      <c r="F101" s="57"/>
      <c r="G101" s="57"/>
      <c r="H101" s="57"/>
      <c r="I101" s="57"/>
      <c r="J101" s="57"/>
      <c r="K101" s="57"/>
      <c r="L101" s="57"/>
      <c r="M101" s="57"/>
      <c r="N101" s="57"/>
      <c r="O101" s="57"/>
      <c r="P101" s="22"/>
    </row>
  </sheetData>
  <sheetProtection password="A277" sheet="1" selectLockedCells="1"/>
  <mergeCells count="55">
    <mergeCell ref="I52:J52"/>
    <mergeCell ref="G52:H52"/>
    <mergeCell ref="M52:N52"/>
    <mergeCell ref="A38:A41"/>
    <mergeCell ref="D74:D76"/>
    <mergeCell ref="N72:N73"/>
    <mergeCell ref="D83:D85"/>
    <mergeCell ref="R27:R30"/>
    <mergeCell ref="B32:B33"/>
    <mergeCell ref="R34:R37"/>
    <mergeCell ref="D77:D79"/>
    <mergeCell ref="P72:P73"/>
    <mergeCell ref="K52:L52"/>
    <mergeCell ref="O7:P8"/>
    <mergeCell ref="M7:N8"/>
    <mergeCell ref="K8:L8"/>
    <mergeCell ref="A18:A30"/>
    <mergeCell ref="D80:D82"/>
    <mergeCell ref="A46:A49"/>
    <mergeCell ref="A32:A33"/>
    <mergeCell ref="O32:P33"/>
    <mergeCell ref="A7:B16"/>
    <mergeCell ref="A34:A37"/>
    <mergeCell ref="D9:D10"/>
    <mergeCell ref="E8:F8"/>
    <mergeCell ref="D11:D12"/>
    <mergeCell ref="K33:L33"/>
    <mergeCell ref="E33:F33"/>
    <mergeCell ref="C33:D33"/>
    <mergeCell ref="A58:A68"/>
    <mergeCell ref="A51:A56"/>
    <mergeCell ref="B51:B52"/>
    <mergeCell ref="A42:A45"/>
    <mergeCell ref="E52:F52"/>
    <mergeCell ref="C52:D52"/>
    <mergeCell ref="R51:R56"/>
    <mergeCell ref="M58:N58"/>
    <mergeCell ref="O51:P52"/>
    <mergeCell ref="I8:J8"/>
    <mergeCell ref="G8:H8"/>
    <mergeCell ref="C32:H32"/>
    <mergeCell ref="D13:D14"/>
    <mergeCell ref="D15:D16"/>
    <mergeCell ref="I32:N32"/>
    <mergeCell ref="R7:R16"/>
    <mergeCell ref="M33:N33"/>
    <mergeCell ref="I33:J33"/>
    <mergeCell ref="G33:H33"/>
    <mergeCell ref="R18:R25"/>
    <mergeCell ref="O58:P58"/>
    <mergeCell ref="B58:D58"/>
    <mergeCell ref="E58:F58"/>
    <mergeCell ref="G58:H58"/>
    <mergeCell ref="I58:J58"/>
    <mergeCell ref="K58:L58"/>
  </mergeCells>
  <dataValidations count="3">
    <dataValidation type="decimal" allowBlank="1" showInputMessage="1" showErrorMessage="1" errorTitle="INTRODUCE SOLO VALORES" error="Verifica el dato, es probable que estes dejando espacios antes del número o que estes usando caracteres alfanúricos o intoducionedo guiones o dobles comas. Usa solo números." sqref="N24 P9:P18 F74:G85 N74:P85 D30:E30 D24:E24 D26:D28 D20:D22 E20:E23 D100:E100 N9:O17 O20:O24 N26:N28 D94:E94 L94:M94 D96:E98 L90:M92 L96:M98 D90:E92 F9:G18 N20:N22 N30 E26:E29 O26:O30 L100:M100">
      <formula1>0</formula1>
      <formula2>1E+21</formula2>
    </dataValidation>
    <dataValidation operator="equal" allowBlank="1" showInputMessage="1" showErrorMessage="1" promptTitle="Primer estimado de producción" prompt="Una vez capturada la información del Primer Estimado, no cambiarla por la del Segundo o Tercero" sqref="D53:F55"/>
    <dataValidation allowBlank="1" showInputMessage="1" showErrorMessage="1" promptTitle="Primer estimado de producción" prompt="Una vez capturada la información del Primer Estimado, no cambiarla por la del Segundo o Tercero" sqref="F60:F61 F63:F64 F66:F67"/>
  </dataValidations>
  <printOptions/>
  <pageMargins left="0.5905511811023623" right="0.03937007874015748" top="0.3937007874015748" bottom="0.5905511811023623" header="0" footer="0.3937007874015748"/>
  <pageSetup fitToHeight="1" fitToWidth="1" horizontalDpi="600" verticalDpi="600" orientation="portrait" scale="83" r:id="rId1"/>
  <headerFooter alignWithMargins="0">
    <oddFooter>&amp;C&amp;"Century Gothic,Normal"&amp;7
Archivo: &amp;F - Cortes terminados&amp;R&amp;"Century Gothic,Normal"&amp;7Página &amp;P</oddFooter>
  </headerFooter>
  <ignoredErrors>
    <ignoredError sqref="H34:J49 F45:F49 F41 F37 L37 L41 L45:L49 N34:N49 H53:N56 F56 H59:N67 J68:N68 L9:L17" formula="1"/>
  </ignoredError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Juana Ivete Chavez Villanueva</dc:creator>
  <cp:keywords/>
  <dc:description/>
  <cp:lastModifiedBy>Juana Ivete Chavez Villanueva</cp:lastModifiedBy>
  <cp:lastPrinted>2017-06-22T19:13:43Z</cp:lastPrinted>
  <dcterms:created xsi:type="dcterms:W3CDTF">2005-09-28T00:45:44Z</dcterms:created>
  <dcterms:modified xsi:type="dcterms:W3CDTF">2017-06-26T14:36:24Z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d28d6e1539964d30bd84e4780494440d</vt:lpwstr>
  </property>
</Properties>
</file>